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AC TNMT\Năm 2024\thông báo công khai điều chỉnh quy hoạch\"/>
    </mc:Choice>
  </mc:AlternateContent>
  <bookViews>
    <workbookView xWindow="-105" yWindow="-105" windowWidth="20730" windowHeight="11760" tabRatio="557"/>
  </bookViews>
  <sheets>
    <sheet name="DM điều chỉnh(Mã TT102) " sheetId="56" r:id="rId1"/>
  </sheets>
  <definedNames>
    <definedName name="_xlnm._FilterDatabase" localSheetId="0" hidden="1">'DM điều chỉnh(Mã TT102) '!$A$7:$BA$625</definedName>
    <definedName name="_xlnm.Print_Titles" localSheetId="0">'DM điều chỉnh(Mã TT102) '!$4:$6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616" i="56" l="1"/>
  <c r="AO568" i="56"/>
  <c r="AO554" i="56"/>
  <c r="AO488" i="56"/>
  <c r="AO485" i="56"/>
  <c r="AO484" i="56" s="1"/>
  <c r="AO476" i="56"/>
  <c r="AO457" i="56"/>
  <c r="AO452" i="56"/>
  <c r="AO424" i="56"/>
  <c r="AO423" i="56" s="1"/>
  <c r="AO417" i="56"/>
  <c r="AO387" i="56"/>
  <c r="AO384" i="56"/>
  <c r="AO381" i="56"/>
  <c r="AO380" i="56" s="1"/>
  <c r="AO359" i="56"/>
  <c r="AO289" i="56"/>
  <c r="AO286" i="56"/>
  <c r="AO282" i="56"/>
  <c r="AO279" i="56"/>
  <c r="AO260" i="56"/>
  <c r="AO259" i="56" s="1"/>
  <c r="AO235" i="56"/>
  <c r="AO164" i="56"/>
  <c r="AO127" i="56"/>
  <c r="AO106" i="56"/>
  <c r="AO94" i="56"/>
  <c r="AO71" i="56"/>
  <c r="AO60" i="56"/>
  <c r="AO40" i="56"/>
  <c r="AO24" i="56"/>
  <c r="AO9" i="56"/>
  <c r="AO126" i="56" l="1"/>
  <c r="G479" i="56"/>
  <c r="I479" i="56"/>
  <c r="J479" i="56"/>
  <c r="K479" i="56"/>
  <c r="L479" i="56"/>
  <c r="M479" i="56"/>
  <c r="N479" i="56"/>
  <c r="O479" i="56"/>
  <c r="P479" i="56"/>
  <c r="Q479" i="56"/>
  <c r="R479" i="56"/>
  <c r="S479" i="56"/>
  <c r="T479" i="56"/>
  <c r="U479" i="56"/>
  <c r="V479" i="56"/>
  <c r="W479" i="56"/>
  <c r="X479" i="56"/>
  <c r="Y479" i="56"/>
  <c r="Z479" i="56"/>
  <c r="AA479" i="56"/>
  <c r="AB479" i="56"/>
  <c r="AC479" i="56"/>
  <c r="AD479" i="56"/>
  <c r="AE479" i="56"/>
  <c r="AF479" i="56"/>
  <c r="AG479" i="56"/>
  <c r="AH479" i="56"/>
  <c r="AI479" i="56"/>
  <c r="AJ479" i="56"/>
  <c r="AK479" i="56"/>
  <c r="AM479" i="56"/>
  <c r="G477" i="56"/>
  <c r="H477" i="56"/>
  <c r="I477" i="56"/>
  <c r="J477" i="56"/>
  <c r="K477" i="56"/>
  <c r="L477" i="56"/>
  <c r="M477" i="56"/>
  <c r="N477" i="56"/>
  <c r="O477" i="56"/>
  <c r="P477" i="56"/>
  <c r="Q477" i="56"/>
  <c r="R477" i="56"/>
  <c r="S477" i="56"/>
  <c r="T477" i="56"/>
  <c r="U477" i="56"/>
  <c r="V477" i="56"/>
  <c r="W477" i="56"/>
  <c r="X477" i="56"/>
  <c r="Y477" i="56"/>
  <c r="Z477" i="56"/>
  <c r="AA477" i="56"/>
  <c r="AB477" i="56"/>
  <c r="AC477" i="56"/>
  <c r="AD477" i="56"/>
  <c r="AE477" i="56"/>
  <c r="AF477" i="56"/>
  <c r="AG477" i="56"/>
  <c r="AH477" i="56"/>
  <c r="AI477" i="56"/>
  <c r="AJ477" i="56"/>
  <c r="AK477" i="56"/>
  <c r="AL477" i="56"/>
  <c r="AM477" i="56"/>
  <c r="AN477" i="56"/>
  <c r="AM106" i="56" l="1"/>
  <c r="G119" i="56"/>
  <c r="J106" i="56"/>
  <c r="K106" i="56"/>
  <c r="L106" i="56"/>
  <c r="M106" i="56"/>
  <c r="N106" i="56"/>
  <c r="O106" i="56"/>
  <c r="P106" i="56"/>
  <c r="Q106" i="56"/>
  <c r="R106" i="56"/>
  <c r="S106" i="56"/>
  <c r="T106" i="56"/>
  <c r="U106" i="56"/>
  <c r="V106" i="56"/>
  <c r="W106" i="56"/>
  <c r="X106" i="56"/>
  <c r="Y106" i="56"/>
  <c r="Z106" i="56"/>
  <c r="AA106" i="56"/>
  <c r="AB106" i="56"/>
  <c r="AC106" i="56"/>
  <c r="AD106" i="56"/>
  <c r="AE106" i="56"/>
  <c r="AF106" i="56"/>
  <c r="AG106" i="56"/>
  <c r="AH106" i="56"/>
  <c r="AI106" i="56"/>
  <c r="AJ106" i="56"/>
  <c r="AK106" i="56"/>
  <c r="AL106" i="56"/>
  <c r="G106" i="56"/>
  <c r="AJ40" i="56" l="1"/>
  <c r="AK40" i="56"/>
  <c r="AL40" i="56"/>
  <c r="G417" i="56" l="1"/>
  <c r="I417" i="56"/>
  <c r="J417" i="56"/>
  <c r="K417" i="56"/>
  <c r="L417" i="56"/>
  <c r="M417" i="56"/>
  <c r="N417" i="56"/>
  <c r="O417" i="56"/>
  <c r="P417" i="56"/>
  <c r="Q417" i="56"/>
  <c r="R417" i="56"/>
  <c r="S417" i="56"/>
  <c r="T417" i="56"/>
  <c r="U417" i="56"/>
  <c r="V417" i="56"/>
  <c r="W417" i="56"/>
  <c r="X417" i="56"/>
  <c r="Y417" i="56"/>
  <c r="Z417" i="56"/>
  <c r="AA417" i="56"/>
  <c r="AB417" i="56"/>
  <c r="AC417" i="56"/>
  <c r="AD417" i="56"/>
  <c r="AE417" i="56"/>
  <c r="AF417" i="56"/>
  <c r="AG417" i="56"/>
  <c r="AH417" i="56"/>
  <c r="AI417" i="56"/>
  <c r="AJ417" i="56"/>
  <c r="AK417" i="56"/>
  <c r="AL417" i="56"/>
  <c r="AM417" i="56"/>
  <c r="G256" i="56" l="1"/>
  <c r="I256" i="56"/>
  <c r="J256" i="56"/>
  <c r="K256" i="56"/>
  <c r="L256" i="56"/>
  <c r="M256" i="56"/>
  <c r="N256" i="56"/>
  <c r="O256" i="56"/>
  <c r="P256" i="56"/>
  <c r="Q256" i="56"/>
  <c r="R256" i="56"/>
  <c r="S256" i="56"/>
  <c r="T256" i="56"/>
  <c r="U256" i="56"/>
  <c r="V256" i="56"/>
  <c r="W256" i="56"/>
  <c r="X256" i="56"/>
  <c r="Y256" i="56"/>
  <c r="Z256" i="56"/>
  <c r="AA256" i="56"/>
  <c r="AB256" i="56"/>
  <c r="AC256" i="56"/>
  <c r="AD256" i="56"/>
  <c r="AE256" i="56"/>
  <c r="AF256" i="56"/>
  <c r="AG256" i="56"/>
  <c r="AH256" i="56"/>
  <c r="AI256" i="56"/>
  <c r="H258" i="56"/>
  <c r="F258" i="56" l="1"/>
  <c r="L564" i="56"/>
  <c r="I568" i="56" l="1"/>
  <c r="J568" i="56"/>
  <c r="K568" i="56"/>
  <c r="L568" i="56"/>
  <c r="M568" i="56"/>
  <c r="N568" i="56"/>
  <c r="O568" i="56"/>
  <c r="P568" i="56"/>
  <c r="Q568" i="56"/>
  <c r="R568" i="56"/>
  <c r="S568" i="56"/>
  <c r="T568" i="56"/>
  <c r="U568" i="56"/>
  <c r="V568" i="56"/>
  <c r="W568" i="56"/>
  <c r="X568" i="56"/>
  <c r="Y568" i="56"/>
  <c r="Z568" i="56"/>
  <c r="AA568" i="56"/>
  <c r="AB568" i="56"/>
  <c r="AC568" i="56"/>
  <c r="AD568" i="56"/>
  <c r="AE568" i="56"/>
  <c r="AF568" i="56"/>
  <c r="AG568" i="56"/>
  <c r="AH568" i="56"/>
  <c r="AI568" i="56"/>
  <c r="AJ568" i="56"/>
  <c r="AK568" i="56"/>
  <c r="AL568" i="56"/>
  <c r="AM568" i="56"/>
  <c r="G568" i="56"/>
  <c r="G554" i="56"/>
  <c r="H571" i="56"/>
  <c r="AN571" i="56" s="1"/>
  <c r="F571" i="56" l="1"/>
  <c r="AJ256" i="56"/>
  <c r="AK256" i="56"/>
  <c r="AL256" i="56"/>
  <c r="AM256" i="56"/>
  <c r="AM624" i="56" l="1"/>
  <c r="AI624" i="56"/>
  <c r="AH624" i="56"/>
  <c r="AG624" i="56"/>
  <c r="AF624" i="56"/>
  <c r="AE624" i="56"/>
  <c r="AD624" i="56"/>
  <c r="AC624" i="56"/>
  <c r="AB624" i="56"/>
  <c r="AA624" i="56"/>
  <c r="Z624" i="56"/>
  <c r="Y624" i="56"/>
  <c r="X624" i="56"/>
  <c r="W624" i="56"/>
  <c r="V624" i="56"/>
  <c r="U624" i="56"/>
  <c r="T624" i="56"/>
  <c r="S624" i="56"/>
  <c r="R624" i="56"/>
  <c r="Q624" i="56"/>
  <c r="P624" i="56"/>
  <c r="O624" i="56"/>
  <c r="N624" i="56"/>
  <c r="M624" i="56"/>
  <c r="L624" i="56"/>
  <c r="K624" i="56"/>
  <c r="J624" i="56"/>
  <c r="I624" i="56"/>
  <c r="G624" i="56"/>
  <c r="I60" i="56" l="1"/>
  <c r="J60" i="56"/>
  <c r="K60" i="56"/>
  <c r="L60" i="56"/>
  <c r="M60" i="56"/>
  <c r="N60" i="56"/>
  <c r="O60" i="56"/>
  <c r="P60" i="56"/>
  <c r="Q60" i="56"/>
  <c r="R60" i="56"/>
  <c r="S60" i="56"/>
  <c r="T60" i="56"/>
  <c r="U60" i="56"/>
  <c r="V60" i="56"/>
  <c r="W60" i="56"/>
  <c r="X60" i="56"/>
  <c r="Y60" i="56"/>
  <c r="Z60" i="56"/>
  <c r="AA60" i="56"/>
  <c r="AB60" i="56"/>
  <c r="AC60" i="56"/>
  <c r="AD60" i="56"/>
  <c r="AE60" i="56"/>
  <c r="AF60" i="56"/>
  <c r="AG60" i="56"/>
  <c r="AH60" i="56"/>
  <c r="AI60" i="56"/>
  <c r="AJ60" i="56"/>
  <c r="AK60" i="56"/>
  <c r="AL60" i="56"/>
  <c r="AM60" i="56"/>
  <c r="G60" i="56"/>
  <c r="H63" i="56"/>
  <c r="H62" i="56"/>
  <c r="I623" i="56"/>
  <c r="J623" i="56"/>
  <c r="K623" i="56"/>
  <c r="L623" i="56"/>
  <c r="M623" i="56"/>
  <c r="N623" i="56"/>
  <c r="O623" i="56"/>
  <c r="P623" i="56"/>
  <c r="Q623" i="56"/>
  <c r="R623" i="56"/>
  <c r="S623" i="56"/>
  <c r="T623" i="56"/>
  <c r="U623" i="56"/>
  <c r="V623" i="56"/>
  <c r="W623" i="56"/>
  <c r="X623" i="56"/>
  <c r="Y623" i="56"/>
  <c r="Z623" i="56"/>
  <c r="AA623" i="56"/>
  <c r="AB623" i="56"/>
  <c r="AC623" i="56"/>
  <c r="AD623" i="56"/>
  <c r="AE623" i="56"/>
  <c r="AF623" i="56"/>
  <c r="AG623" i="56"/>
  <c r="AH623" i="56"/>
  <c r="AI623" i="56"/>
  <c r="AJ623" i="56"/>
  <c r="AK623" i="56"/>
  <c r="AL623" i="56"/>
  <c r="AM623" i="56"/>
  <c r="AM616" i="56"/>
  <c r="J554" i="56"/>
  <c r="K554" i="56"/>
  <c r="L554" i="56"/>
  <c r="M554" i="56"/>
  <c r="N554" i="56"/>
  <c r="O554" i="56"/>
  <c r="P554" i="56"/>
  <c r="Q554" i="56"/>
  <c r="R554" i="56"/>
  <c r="S554" i="56"/>
  <c r="T554" i="56"/>
  <c r="U554" i="56"/>
  <c r="V554" i="56"/>
  <c r="W554" i="56"/>
  <c r="X554" i="56"/>
  <c r="Y554" i="56"/>
  <c r="Z554" i="56"/>
  <c r="AA554" i="56"/>
  <c r="AB554" i="56"/>
  <c r="AC554" i="56"/>
  <c r="AD554" i="56"/>
  <c r="AE554" i="56"/>
  <c r="AF554" i="56"/>
  <c r="AG554" i="56"/>
  <c r="AH554" i="56"/>
  <c r="AI554" i="56"/>
  <c r="AJ554" i="56"/>
  <c r="AK554" i="56"/>
  <c r="AL554" i="56"/>
  <c r="AM554" i="56"/>
  <c r="H567" i="56"/>
  <c r="F567" i="56" s="1"/>
  <c r="H60" i="56" l="1"/>
  <c r="F60" i="56" s="1"/>
  <c r="F63" i="56"/>
  <c r="F62" i="56"/>
  <c r="F388" i="56"/>
  <c r="F387" i="56" s="1"/>
  <c r="G387" i="56"/>
  <c r="H387" i="56"/>
  <c r="I387" i="56"/>
  <c r="J387" i="56"/>
  <c r="K387" i="56"/>
  <c r="L387" i="56"/>
  <c r="M387" i="56"/>
  <c r="N387" i="56"/>
  <c r="O387" i="56"/>
  <c r="P387" i="56"/>
  <c r="Q387" i="56"/>
  <c r="R387" i="56"/>
  <c r="S387" i="56"/>
  <c r="T387" i="56"/>
  <c r="U387" i="56"/>
  <c r="V387" i="56"/>
  <c r="W387" i="56"/>
  <c r="X387" i="56"/>
  <c r="Y387" i="56"/>
  <c r="Z387" i="56"/>
  <c r="AA387" i="56"/>
  <c r="AB387" i="56"/>
  <c r="AC387" i="56"/>
  <c r="AD387" i="56"/>
  <c r="AE387" i="56"/>
  <c r="AF387" i="56"/>
  <c r="AG387" i="56"/>
  <c r="AH387" i="56"/>
  <c r="AI387" i="56"/>
  <c r="AJ387" i="56"/>
  <c r="AK387" i="56"/>
  <c r="AM387" i="56"/>
  <c r="I384" i="56"/>
  <c r="K384" i="56"/>
  <c r="L384" i="56"/>
  <c r="M384" i="56"/>
  <c r="N384" i="56"/>
  <c r="O384" i="56"/>
  <c r="P384" i="56"/>
  <c r="Q384" i="56"/>
  <c r="R384" i="56"/>
  <c r="S384" i="56"/>
  <c r="T384" i="56"/>
  <c r="U384" i="56"/>
  <c r="V384" i="56"/>
  <c r="W384" i="56"/>
  <c r="X384" i="56"/>
  <c r="Y384" i="56"/>
  <c r="Z384" i="56"/>
  <c r="AB384" i="56"/>
  <c r="AC384" i="56"/>
  <c r="AD384" i="56"/>
  <c r="AE384" i="56"/>
  <c r="AF384" i="56"/>
  <c r="AG384" i="56"/>
  <c r="AH384" i="56"/>
  <c r="AI384" i="56"/>
  <c r="AJ384" i="56"/>
  <c r="AK384" i="56"/>
  <c r="AL384" i="56"/>
  <c r="AM384" i="56"/>
  <c r="G384" i="56"/>
  <c r="AN388" i="56"/>
  <c r="AN387" i="56" s="1"/>
  <c r="I381" i="56"/>
  <c r="J381" i="56"/>
  <c r="K381" i="56"/>
  <c r="L381" i="56"/>
  <c r="M381" i="56"/>
  <c r="N381" i="56"/>
  <c r="O381" i="56"/>
  <c r="P381" i="56"/>
  <c r="Q381" i="56"/>
  <c r="R381" i="56"/>
  <c r="S381" i="56"/>
  <c r="T381" i="56"/>
  <c r="U381" i="56"/>
  <c r="V381" i="56"/>
  <c r="W381" i="56"/>
  <c r="X381" i="56"/>
  <c r="Y381" i="56"/>
  <c r="Z381" i="56"/>
  <c r="AA381" i="56"/>
  <c r="AB381" i="56"/>
  <c r="AC381" i="56"/>
  <c r="AD381" i="56"/>
  <c r="AE381" i="56"/>
  <c r="AF381" i="56"/>
  <c r="AG381" i="56"/>
  <c r="AH381" i="56"/>
  <c r="AI381" i="56"/>
  <c r="AJ381" i="56"/>
  <c r="AK381" i="56"/>
  <c r="AL381" i="56"/>
  <c r="AL380" i="56" s="1"/>
  <c r="AM381" i="56"/>
  <c r="G381" i="56"/>
  <c r="AN368" i="56"/>
  <c r="I359" i="56"/>
  <c r="J359" i="56"/>
  <c r="K359" i="56"/>
  <c r="L359" i="56"/>
  <c r="M359" i="56"/>
  <c r="N359" i="56"/>
  <c r="O359" i="56"/>
  <c r="P359" i="56"/>
  <c r="Q359" i="56"/>
  <c r="R359" i="56"/>
  <c r="S359" i="56"/>
  <c r="T359" i="56"/>
  <c r="U359" i="56"/>
  <c r="V359" i="56"/>
  <c r="W359" i="56"/>
  <c r="X359" i="56"/>
  <c r="Y359" i="56"/>
  <c r="Z359" i="56"/>
  <c r="AA359" i="56"/>
  <c r="AB359" i="56"/>
  <c r="AC359" i="56"/>
  <c r="AD359" i="56"/>
  <c r="AE359" i="56"/>
  <c r="AF359" i="56"/>
  <c r="AG359" i="56"/>
  <c r="AH359" i="56"/>
  <c r="AI359" i="56"/>
  <c r="AJ359" i="56"/>
  <c r="AK359" i="56"/>
  <c r="AL359" i="56"/>
  <c r="AM359" i="56"/>
  <c r="G359" i="56"/>
  <c r="AM380" i="56" l="1"/>
  <c r="G380" i="56"/>
  <c r="AK380" i="56"/>
  <c r="AI380" i="56"/>
  <c r="AG380" i="56"/>
  <c r="AE380" i="56"/>
  <c r="AC380" i="56"/>
  <c r="Y380" i="56"/>
  <c r="W380" i="56"/>
  <c r="U380" i="56"/>
  <c r="S380" i="56"/>
  <c r="Q380" i="56"/>
  <c r="O380" i="56"/>
  <c r="M380" i="56"/>
  <c r="K380" i="56"/>
  <c r="I380" i="56"/>
  <c r="AH380" i="56"/>
  <c r="AF380" i="56"/>
  <c r="AD380" i="56"/>
  <c r="AJ380" i="56"/>
  <c r="AB380" i="56"/>
  <c r="Z380" i="56"/>
  <c r="X380" i="56"/>
  <c r="V380" i="56"/>
  <c r="T380" i="56"/>
  <c r="R380" i="56"/>
  <c r="P380" i="56"/>
  <c r="N380" i="56"/>
  <c r="L380" i="56"/>
  <c r="AH235" i="56"/>
  <c r="AI235" i="56"/>
  <c r="AJ235" i="56"/>
  <c r="AK235" i="56"/>
  <c r="AL235" i="56"/>
  <c r="AM235" i="56"/>
  <c r="G24" i="56"/>
  <c r="H24" i="56"/>
  <c r="I24" i="56"/>
  <c r="J24" i="56"/>
  <c r="K24" i="56"/>
  <c r="L24" i="56"/>
  <c r="M24" i="56"/>
  <c r="N24" i="56"/>
  <c r="O24" i="56"/>
  <c r="P24" i="56"/>
  <c r="Q24" i="56"/>
  <c r="R24" i="56"/>
  <c r="S24" i="56"/>
  <c r="T24" i="56"/>
  <c r="U24" i="56"/>
  <c r="V24" i="56"/>
  <c r="W24" i="56"/>
  <c r="X24" i="56"/>
  <c r="Y24" i="56"/>
  <c r="Z24" i="56"/>
  <c r="AA24" i="56"/>
  <c r="AB24" i="56"/>
  <c r="AC24" i="56"/>
  <c r="AD24" i="56"/>
  <c r="AE24" i="56"/>
  <c r="AF24" i="56"/>
  <c r="AG24" i="56"/>
  <c r="AH24" i="56"/>
  <c r="AI24" i="56"/>
  <c r="AJ24" i="56"/>
  <c r="AK24" i="56"/>
  <c r="AL24" i="56"/>
  <c r="AM24" i="56"/>
  <c r="F24" i="56"/>
  <c r="F38" i="56"/>
  <c r="I127" i="56"/>
  <c r="J127" i="56"/>
  <c r="K127" i="56"/>
  <c r="L127" i="56"/>
  <c r="M127" i="56"/>
  <c r="N127" i="56"/>
  <c r="O127" i="56"/>
  <c r="P127" i="56"/>
  <c r="Q127" i="56"/>
  <c r="R127" i="56"/>
  <c r="S127" i="56"/>
  <c r="T127" i="56"/>
  <c r="U127" i="56"/>
  <c r="V127" i="56"/>
  <c r="W127" i="56"/>
  <c r="X127" i="56"/>
  <c r="Y127" i="56"/>
  <c r="Z127" i="56"/>
  <c r="AA127" i="56"/>
  <c r="AB127" i="56"/>
  <c r="AC127" i="56"/>
  <c r="AD127" i="56"/>
  <c r="AE127" i="56"/>
  <c r="AF127" i="56"/>
  <c r="AG127" i="56"/>
  <c r="AH127" i="56"/>
  <c r="AI127" i="56"/>
  <c r="AJ127" i="56"/>
  <c r="AK127" i="56"/>
  <c r="AL127" i="56"/>
  <c r="AM127" i="56"/>
  <c r="G127" i="56"/>
  <c r="H163" i="56"/>
  <c r="I71" i="56"/>
  <c r="J71" i="56"/>
  <c r="K71" i="56"/>
  <c r="L71" i="56"/>
  <c r="M71" i="56"/>
  <c r="N71" i="56"/>
  <c r="O71" i="56"/>
  <c r="P71" i="56"/>
  <c r="Q71" i="56"/>
  <c r="R71" i="56"/>
  <c r="S71" i="56"/>
  <c r="T71" i="56"/>
  <c r="U71" i="56"/>
  <c r="V71" i="56"/>
  <c r="W71" i="56"/>
  <c r="X71" i="56"/>
  <c r="Y71" i="56"/>
  <c r="Z71" i="56"/>
  <c r="AA71" i="56"/>
  <c r="AB71" i="56"/>
  <c r="AC71" i="56"/>
  <c r="AD71" i="56"/>
  <c r="AE71" i="56"/>
  <c r="AF71" i="56"/>
  <c r="AG71" i="56"/>
  <c r="AH71" i="56"/>
  <c r="AI71" i="56"/>
  <c r="AJ71" i="56"/>
  <c r="AK71" i="56"/>
  <c r="AL71" i="56"/>
  <c r="AM71" i="56"/>
  <c r="G71" i="56"/>
  <c r="H91" i="56"/>
  <c r="AN91" i="56" s="1"/>
  <c r="G102" i="56"/>
  <c r="I102" i="56"/>
  <c r="J102" i="56"/>
  <c r="K102" i="56"/>
  <c r="L102" i="56"/>
  <c r="M102" i="56"/>
  <c r="N102" i="56"/>
  <c r="O102" i="56"/>
  <c r="P102" i="56"/>
  <c r="Q102" i="56"/>
  <c r="R102" i="56"/>
  <c r="S102" i="56"/>
  <c r="T102" i="56"/>
  <c r="U102" i="56"/>
  <c r="V102" i="56"/>
  <c r="W102" i="56"/>
  <c r="X102" i="56"/>
  <c r="Y102" i="56"/>
  <c r="Z102" i="56"/>
  <c r="AA102" i="56"/>
  <c r="AB102" i="56"/>
  <c r="AC102" i="56"/>
  <c r="AD102" i="56"/>
  <c r="AE102" i="56"/>
  <c r="AF102" i="56"/>
  <c r="AG102" i="56"/>
  <c r="AH102" i="56"/>
  <c r="AI102" i="56"/>
  <c r="AK102" i="56"/>
  <c r="AM102" i="56"/>
  <c r="F91" i="56" l="1"/>
  <c r="I452" i="56" l="1"/>
  <c r="J452" i="56"/>
  <c r="K452" i="56"/>
  <c r="L452" i="56"/>
  <c r="M452" i="56"/>
  <c r="N452" i="56"/>
  <c r="O452" i="56"/>
  <c r="P452" i="56"/>
  <c r="Q452" i="56"/>
  <c r="R452" i="56"/>
  <c r="S452" i="56"/>
  <c r="T452" i="56"/>
  <c r="U452" i="56"/>
  <c r="V452" i="56"/>
  <c r="W452" i="56"/>
  <c r="X452" i="56"/>
  <c r="Y452" i="56"/>
  <c r="Z452" i="56"/>
  <c r="AA452" i="56"/>
  <c r="AB452" i="56"/>
  <c r="AC452" i="56"/>
  <c r="AD452" i="56"/>
  <c r="AE452" i="56"/>
  <c r="AF452" i="56"/>
  <c r="AG452" i="56"/>
  <c r="AH452" i="56"/>
  <c r="AI452" i="56"/>
  <c r="AJ452" i="56"/>
  <c r="AK452" i="56"/>
  <c r="AL452" i="56"/>
  <c r="AM452" i="56"/>
  <c r="I457" i="56" l="1"/>
  <c r="J457" i="56"/>
  <c r="K457" i="56"/>
  <c r="L457" i="56"/>
  <c r="M457" i="56"/>
  <c r="N457" i="56"/>
  <c r="O457" i="56"/>
  <c r="P457" i="56"/>
  <c r="Q457" i="56"/>
  <c r="R457" i="56"/>
  <c r="S457" i="56"/>
  <c r="T457" i="56"/>
  <c r="U457" i="56"/>
  <c r="V457" i="56"/>
  <c r="W457" i="56"/>
  <c r="X457" i="56"/>
  <c r="Y457" i="56"/>
  <c r="Z457" i="56"/>
  <c r="AA457" i="56"/>
  <c r="AB457" i="56"/>
  <c r="AC457" i="56"/>
  <c r="AD457" i="56"/>
  <c r="AE457" i="56"/>
  <c r="AF457" i="56"/>
  <c r="AG457" i="56"/>
  <c r="AH457" i="56"/>
  <c r="AI457" i="56"/>
  <c r="AJ457" i="56"/>
  <c r="AK457" i="56"/>
  <c r="AL457" i="56"/>
  <c r="AM457" i="56"/>
  <c r="I424" i="56"/>
  <c r="I423" i="56" s="1"/>
  <c r="J424" i="56"/>
  <c r="J423" i="56" s="1"/>
  <c r="K424" i="56"/>
  <c r="K423" i="56" s="1"/>
  <c r="L424" i="56"/>
  <c r="L423" i="56" s="1"/>
  <c r="M424" i="56"/>
  <c r="N424" i="56"/>
  <c r="N423" i="56" s="1"/>
  <c r="O424" i="56"/>
  <c r="P424" i="56"/>
  <c r="Q424" i="56"/>
  <c r="R424" i="56"/>
  <c r="S424" i="56"/>
  <c r="T424" i="56"/>
  <c r="U424" i="56"/>
  <c r="V424" i="56"/>
  <c r="V423" i="56" s="1"/>
  <c r="W424" i="56"/>
  <c r="X424" i="56"/>
  <c r="Y424" i="56"/>
  <c r="Y423" i="56" s="1"/>
  <c r="Z424" i="56"/>
  <c r="Z423" i="56" s="1"/>
  <c r="AA424" i="56"/>
  <c r="AB424" i="56"/>
  <c r="AC424" i="56"/>
  <c r="AD424" i="56"/>
  <c r="AE424" i="56"/>
  <c r="AF424" i="56"/>
  <c r="AG424" i="56"/>
  <c r="AG423" i="56" s="1"/>
  <c r="AH424" i="56"/>
  <c r="AH423" i="56" s="1"/>
  <c r="AI424" i="56"/>
  <c r="AI423" i="56" s="1"/>
  <c r="AJ424" i="56"/>
  <c r="AJ423" i="56" s="1"/>
  <c r="AK424" i="56"/>
  <c r="AL424" i="56"/>
  <c r="AL423" i="56" s="1"/>
  <c r="AM424" i="56"/>
  <c r="G457" i="56"/>
  <c r="W423" i="56" l="1"/>
  <c r="AK423" i="56"/>
  <c r="U423" i="56"/>
  <c r="M423" i="56"/>
  <c r="X423" i="56"/>
  <c r="AA423" i="56"/>
  <c r="AM423" i="56"/>
  <c r="T423" i="56"/>
  <c r="AF423" i="56"/>
  <c r="AE423" i="56"/>
  <c r="S423" i="56"/>
  <c r="AD423" i="56"/>
  <c r="R423" i="56"/>
  <c r="AC423" i="56"/>
  <c r="Q423" i="56"/>
  <c r="AB423" i="56"/>
  <c r="P423" i="56"/>
  <c r="O423" i="56"/>
  <c r="AN101" i="56" l="1"/>
  <c r="J94" i="56"/>
  <c r="K94" i="56"/>
  <c r="L94" i="56"/>
  <c r="M94" i="56"/>
  <c r="N94" i="56"/>
  <c r="O94" i="56"/>
  <c r="P94" i="56"/>
  <c r="Q94" i="56"/>
  <c r="R94" i="56"/>
  <c r="S94" i="56"/>
  <c r="T94" i="56"/>
  <c r="U94" i="56"/>
  <c r="V94" i="56"/>
  <c r="W94" i="56"/>
  <c r="X94" i="56"/>
  <c r="Y94" i="56"/>
  <c r="Z94" i="56"/>
  <c r="AA94" i="56"/>
  <c r="AB94" i="56"/>
  <c r="AC94" i="56"/>
  <c r="AD94" i="56"/>
  <c r="AE94" i="56"/>
  <c r="AF94" i="56"/>
  <c r="AG94" i="56"/>
  <c r="AH94" i="56"/>
  <c r="AI94" i="56"/>
  <c r="AJ94" i="56"/>
  <c r="AK94" i="56"/>
  <c r="AL94" i="56"/>
  <c r="AM94" i="56"/>
  <c r="G94" i="56"/>
  <c r="F101" i="56"/>
  <c r="AN325" i="56" l="1"/>
  <c r="AM322" i="56"/>
  <c r="AJ289" i="56"/>
  <c r="AK289" i="56"/>
  <c r="AL289" i="56"/>
  <c r="AN280" i="56" l="1"/>
  <c r="AN279" i="56" s="1"/>
  <c r="G279" i="56"/>
  <c r="H279" i="56"/>
  <c r="I279" i="56"/>
  <c r="J279" i="56"/>
  <c r="K279" i="56"/>
  <c r="L279" i="56"/>
  <c r="M279" i="56"/>
  <c r="N279" i="56"/>
  <c r="O279" i="56"/>
  <c r="P279" i="56"/>
  <c r="Q279" i="56"/>
  <c r="R279" i="56"/>
  <c r="S279" i="56"/>
  <c r="T279" i="56"/>
  <c r="U279" i="56"/>
  <c r="V279" i="56"/>
  <c r="W279" i="56"/>
  <c r="X279" i="56"/>
  <c r="Y279" i="56"/>
  <c r="Z279" i="56"/>
  <c r="AA279" i="56"/>
  <c r="AB279" i="56"/>
  <c r="AC279" i="56"/>
  <c r="AD279" i="56"/>
  <c r="AE279" i="56"/>
  <c r="AF279" i="56"/>
  <c r="AG279" i="56"/>
  <c r="AH279" i="56"/>
  <c r="AI279" i="56"/>
  <c r="AJ279" i="56"/>
  <c r="AK279" i="56"/>
  <c r="AM279" i="56"/>
  <c r="F279" i="56"/>
  <c r="AN39" i="56" l="1"/>
  <c r="AN38" i="56" s="1"/>
  <c r="G9" i="56"/>
  <c r="I9" i="56"/>
  <c r="J9" i="56"/>
  <c r="K9" i="56"/>
  <c r="L9" i="56"/>
  <c r="M9" i="56"/>
  <c r="N9" i="56"/>
  <c r="O9" i="56"/>
  <c r="P9" i="56"/>
  <c r="Q9" i="56"/>
  <c r="R9" i="56"/>
  <c r="S9" i="56"/>
  <c r="T9" i="56"/>
  <c r="U9" i="56"/>
  <c r="V9" i="56"/>
  <c r="W9" i="56"/>
  <c r="X9" i="56"/>
  <c r="Y9" i="56"/>
  <c r="Z9" i="56"/>
  <c r="AA9" i="56"/>
  <c r="AB9" i="56"/>
  <c r="AC9" i="56"/>
  <c r="AD9" i="56"/>
  <c r="AE9" i="56"/>
  <c r="AF9" i="56"/>
  <c r="AG9" i="56"/>
  <c r="AH9" i="56"/>
  <c r="AI9" i="56"/>
  <c r="AJ9" i="56"/>
  <c r="AK9" i="56"/>
  <c r="AL9" i="56"/>
  <c r="AM9" i="56"/>
  <c r="AN25" i="56"/>
  <c r="AN27" i="56"/>
  <c r="AN29" i="56"/>
  <c r="AM38" i="56"/>
  <c r="AI38" i="56"/>
  <c r="AH38" i="56"/>
  <c r="AG38" i="56"/>
  <c r="AF38" i="56"/>
  <c r="AE38" i="56"/>
  <c r="AD38" i="56"/>
  <c r="AC38" i="56"/>
  <c r="AB38" i="56"/>
  <c r="AA38" i="56"/>
  <c r="Z38" i="56"/>
  <c r="Y38" i="56"/>
  <c r="X38" i="56"/>
  <c r="W38" i="56"/>
  <c r="V38" i="56"/>
  <c r="U38" i="56"/>
  <c r="T38" i="56"/>
  <c r="S38" i="56"/>
  <c r="R38" i="56"/>
  <c r="Q38" i="56"/>
  <c r="P38" i="56"/>
  <c r="O38" i="56"/>
  <c r="N38" i="56"/>
  <c r="M38" i="56"/>
  <c r="L38" i="56"/>
  <c r="K38" i="56"/>
  <c r="J38" i="56"/>
  <c r="I38" i="56"/>
  <c r="H38" i="56"/>
  <c r="G38" i="56"/>
  <c r="AN37" i="56"/>
  <c r="AN36" i="56"/>
  <c r="AN35" i="56"/>
  <c r="AN34" i="56"/>
  <c r="AN33" i="56"/>
  <c r="AN32" i="56"/>
  <c r="AN31" i="56"/>
  <c r="AN30" i="56"/>
  <c r="AN28" i="56"/>
  <c r="AN26" i="56"/>
  <c r="I488" i="56"/>
  <c r="J488" i="56"/>
  <c r="K488" i="56"/>
  <c r="L488" i="56"/>
  <c r="M488" i="56"/>
  <c r="N488" i="56"/>
  <c r="O488" i="56"/>
  <c r="P488" i="56"/>
  <c r="Q488" i="56"/>
  <c r="R488" i="56"/>
  <c r="S488" i="56"/>
  <c r="T488" i="56"/>
  <c r="U488" i="56"/>
  <c r="V488" i="56"/>
  <c r="W488" i="56"/>
  <c r="X488" i="56"/>
  <c r="Y488" i="56"/>
  <c r="Z488" i="56"/>
  <c r="AA488" i="56"/>
  <c r="AB488" i="56"/>
  <c r="AC488" i="56"/>
  <c r="AD488" i="56"/>
  <c r="AE488" i="56"/>
  <c r="AF488" i="56"/>
  <c r="AG488" i="56"/>
  <c r="AH488" i="56"/>
  <c r="AI488" i="56"/>
  <c r="AJ488" i="56"/>
  <c r="AK488" i="56"/>
  <c r="AL488" i="56"/>
  <c r="AM488" i="56"/>
  <c r="G488" i="56"/>
  <c r="AN24" i="56" l="1"/>
  <c r="AM8" i="56"/>
  <c r="AJ8" i="56"/>
  <c r="AL8" i="56"/>
  <c r="AK8" i="56"/>
  <c r="AI8" i="56"/>
  <c r="AG8" i="56"/>
  <c r="AE8" i="56"/>
  <c r="AC8" i="56"/>
  <c r="AA8" i="56"/>
  <c r="Y8" i="56"/>
  <c r="W8" i="56"/>
  <c r="U8" i="56"/>
  <c r="S8" i="56"/>
  <c r="Q8" i="56"/>
  <c r="O8" i="56"/>
  <c r="M8" i="56"/>
  <c r="K8" i="56"/>
  <c r="I8" i="56"/>
  <c r="AH8" i="56"/>
  <c r="AF8" i="56"/>
  <c r="AD8" i="56"/>
  <c r="AB8" i="56"/>
  <c r="Z8" i="56"/>
  <c r="X8" i="56"/>
  <c r="V8" i="56"/>
  <c r="T8" i="56"/>
  <c r="R8" i="56"/>
  <c r="P8" i="56"/>
  <c r="N8" i="56"/>
  <c r="L8" i="56"/>
  <c r="J8" i="56"/>
  <c r="G8" i="56"/>
  <c r="H570" i="56" l="1"/>
  <c r="H568" i="56" s="1"/>
  <c r="F568" i="56" s="1"/>
  <c r="I97" i="56"/>
  <c r="I94" i="56" s="1"/>
  <c r="I485" i="56" l="1"/>
  <c r="I484" i="56" s="1"/>
  <c r="J485" i="56"/>
  <c r="J484" i="56" s="1"/>
  <c r="K485" i="56"/>
  <c r="K484" i="56" s="1"/>
  <c r="L485" i="56"/>
  <c r="L484" i="56" s="1"/>
  <c r="M485" i="56"/>
  <c r="M484" i="56" s="1"/>
  <c r="N485" i="56"/>
  <c r="N484" i="56" s="1"/>
  <c r="O485" i="56"/>
  <c r="O484" i="56" s="1"/>
  <c r="P485" i="56"/>
  <c r="P484" i="56" s="1"/>
  <c r="Q485" i="56"/>
  <c r="Q484" i="56" s="1"/>
  <c r="R485" i="56"/>
  <c r="R484" i="56" s="1"/>
  <c r="S485" i="56"/>
  <c r="S484" i="56" s="1"/>
  <c r="T485" i="56"/>
  <c r="T484" i="56" s="1"/>
  <c r="U485" i="56"/>
  <c r="U484" i="56" s="1"/>
  <c r="V485" i="56"/>
  <c r="V484" i="56" s="1"/>
  <c r="W485" i="56"/>
  <c r="W484" i="56" s="1"/>
  <c r="X485" i="56"/>
  <c r="X484" i="56" s="1"/>
  <c r="Y485" i="56"/>
  <c r="Y484" i="56" s="1"/>
  <c r="Z485" i="56"/>
  <c r="Z484" i="56" s="1"/>
  <c r="AA485" i="56"/>
  <c r="AA484" i="56" s="1"/>
  <c r="AB485" i="56"/>
  <c r="AB484" i="56" s="1"/>
  <c r="AC485" i="56"/>
  <c r="AC484" i="56" s="1"/>
  <c r="AD485" i="56"/>
  <c r="AD484" i="56" s="1"/>
  <c r="AE485" i="56"/>
  <c r="AE484" i="56" s="1"/>
  <c r="AF485" i="56"/>
  <c r="AF484" i="56" s="1"/>
  <c r="AG485" i="56"/>
  <c r="AG484" i="56" s="1"/>
  <c r="AH485" i="56"/>
  <c r="AH484" i="56" s="1"/>
  <c r="AI485" i="56"/>
  <c r="AI484" i="56" s="1"/>
  <c r="AJ485" i="56"/>
  <c r="AJ484" i="56" s="1"/>
  <c r="AK485" i="56"/>
  <c r="AK484" i="56" s="1"/>
  <c r="AL485" i="56"/>
  <c r="AL484" i="56" s="1"/>
  <c r="AM485" i="56"/>
  <c r="AM484" i="56" s="1"/>
  <c r="G485" i="56"/>
  <c r="G484" i="56" s="1"/>
  <c r="H506" i="56" l="1"/>
  <c r="AN506" i="56" s="1"/>
  <c r="H505" i="56"/>
  <c r="AN505" i="56" s="1"/>
  <c r="H504" i="56"/>
  <c r="AN504" i="56" s="1"/>
  <c r="H503" i="56"/>
  <c r="H502" i="56"/>
  <c r="AN502" i="56" s="1"/>
  <c r="H501" i="56"/>
  <c r="AN501" i="56" s="1"/>
  <c r="H500" i="56"/>
  <c r="AN500" i="56" s="1"/>
  <c r="H499" i="56"/>
  <c r="H498" i="56"/>
  <c r="AN498" i="56" s="1"/>
  <c r="H497" i="56"/>
  <c r="AN497" i="56" s="1"/>
  <c r="H496" i="56"/>
  <c r="AN496" i="56" s="1"/>
  <c r="H495" i="56"/>
  <c r="AN495" i="56" s="1"/>
  <c r="H494" i="56"/>
  <c r="AN494" i="56" s="1"/>
  <c r="H493" i="56"/>
  <c r="AN493" i="56" s="1"/>
  <c r="H492" i="56"/>
  <c r="AN492" i="56" s="1"/>
  <c r="H491" i="56"/>
  <c r="AN491" i="56" s="1"/>
  <c r="H490" i="56"/>
  <c r="AN490" i="56" s="1"/>
  <c r="H489" i="56"/>
  <c r="H487" i="56"/>
  <c r="AN487" i="56" s="1"/>
  <c r="H486" i="56"/>
  <c r="AN489" i="56" l="1"/>
  <c r="H488" i="56"/>
  <c r="F488" i="56" s="1"/>
  <c r="F503" i="56"/>
  <c r="AN503" i="56"/>
  <c r="AN486" i="56"/>
  <c r="AN485" i="56" s="1"/>
  <c r="H485" i="56"/>
  <c r="AN499" i="56"/>
  <c r="F505" i="56"/>
  <c r="F500" i="56"/>
  <c r="F487" i="56"/>
  <c r="F490" i="56"/>
  <c r="F492" i="56"/>
  <c r="F495" i="56"/>
  <c r="F497" i="56"/>
  <c r="F502" i="56"/>
  <c r="F486" i="56"/>
  <c r="F489" i="56"/>
  <c r="F491" i="56"/>
  <c r="F493" i="56"/>
  <c r="F494" i="56"/>
  <c r="F496" i="56"/>
  <c r="F498" i="56"/>
  <c r="F499" i="56"/>
  <c r="F501" i="56"/>
  <c r="F504" i="56"/>
  <c r="F506" i="56"/>
  <c r="AM282" i="56"/>
  <c r="H484" i="56" l="1"/>
  <c r="AN488" i="56"/>
  <c r="AN484" i="56" s="1"/>
  <c r="G452" i="56"/>
  <c r="F485" i="56" l="1"/>
  <c r="F484" i="56" s="1"/>
  <c r="AL616" i="56" l="1"/>
  <c r="AL286" i="56"/>
  <c r="AL282" i="56"/>
  <c r="AL260" i="56"/>
  <c r="AL259" i="56" s="1"/>
  <c r="AL164" i="56"/>
  <c r="AJ476" i="56"/>
  <c r="AK476" i="56"/>
  <c r="AL126" i="56" l="1"/>
  <c r="H347" i="56"/>
  <c r="AN347" i="56" s="1"/>
  <c r="H358" i="56"/>
  <c r="AN358" i="56" s="1"/>
  <c r="F347" i="56" l="1"/>
  <c r="F358" i="56"/>
  <c r="G623" i="56"/>
  <c r="AJ616" i="56"/>
  <c r="AK616" i="56"/>
  <c r="J616" i="56"/>
  <c r="K616" i="56"/>
  <c r="L616" i="56"/>
  <c r="M616" i="56"/>
  <c r="N616" i="56"/>
  <c r="O616" i="56"/>
  <c r="P616" i="56"/>
  <c r="Q616" i="56"/>
  <c r="R616" i="56"/>
  <c r="S616" i="56"/>
  <c r="T616" i="56"/>
  <c r="U616" i="56"/>
  <c r="V616" i="56"/>
  <c r="W616" i="56"/>
  <c r="X616" i="56"/>
  <c r="Y616" i="56"/>
  <c r="Z616" i="56"/>
  <c r="AA616" i="56"/>
  <c r="AB616" i="56"/>
  <c r="AC616" i="56"/>
  <c r="AD616" i="56"/>
  <c r="AE616" i="56"/>
  <c r="AF616" i="56"/>
  <c r="AG616" i="56"/>
  <c r="AH616" i="56"/>
  <c r="AI616" i="56"/>
  <c r="H581" i="56" l="1"/>
  <c r="AN581" i="56" s="1"/>
  <c r="G507" i="56"/>
  <c r="I507" i="56"/>
  <c r="J507" i="56"/>
  <c r="K507" i="56"/>
  <c r="L507" i="56"/>
  <c r="M507" i="56"/>
  <c r="N507" i="56"/>
  <c r="O507" i="56"/>
  <c r="P507" i="56"/>
  <c r="Q507" i="56"/>
  <c r="R507" i="56"/>
  <c r="S507" i="56"/>
  <c r="T507" i="56"/>
  <c r="U507" i="56"/>
  <c r="V507" i="56"/>
  <c r="W507" i="56"/>
  <c r="X507" i="56"/>
  <c r="Y507" i="56"/>
  <c r="Z507" i="56"/>
  <c r="AA507" i="56"/>
  <c r="AB507" i="56"/>
  <c r="AC507" i="56"/>
  <c r="AD507" i="56"/>
  <c r="AE507" i="56"/>
  <c r="AF507" i="56"/>
  <c r="AG507" i="56"/>
  <c r="AH507" i="56"/>
  <c r="AI507" i="56"/>
  <c r="AM507" i="56"/>
  <c r="H418" i="56"/>
  <c r="H417" i="56" s="1"/>
  <c r="J386" i="56"/>
  <c r="J384" i="56" s="1"/>
  <c r="J380" i="56" s="1"/>
  <c r="H357" i="56"/>
  <c r="H356" i="56"/>
  <c r="I290" i="56"/>
  <c r="AJ234" i="56"/>
  <c r="G242" i="56"/>
  <c r="I235" i="56"/>
  <c r="K235" i="56"/>
  <c r="L235" i="56"/>
  <c r="M235" i="56"/>
  <c r="N235" i="56"/>
  <c r="O235" i="56"/>
  <c r="P235" i="56"/>
  <c r="Q235" i="56"/>
  <c r="R235" i="56"/>
  <c r="S235" i="56"/>
  <c r="T235" i="56"/>
  <c r="U235" i="56"/>
  <c r="V235" i="56"/>
  <c r="W235" i="56"/>
  <c r="X235" i="56"/>
  <c r="Y235" i="56"/>
  <c r="Z235" i="56"/>
  <c r="AA235" i="56"/>
  <c r="AB235" i="56"/>
  <c r="AC235" i="56"/>
  <c r="AD235" i="56"/>
  <c r="AE235" i="56"/>
  <c r="AF235" i="56"/>
  <c r="AG235" i="56"/>
  <c r="G235" i="56"/>
  <c r="F581" i="56" l="1"/>
  <c r="AI615" i="56" l="1"/>
  <c r="AH615" i="56"/>
  <c r="AG615" i="56"/>
  <c r="AF615" i="56"/>
  <c r="AE615" i="56"/>
  <c r="AD615" i="56"/>
  <c r="AC615" i="56"/>
  <c r="AA615" i="56"/>
  <c r="Z615" i="56"/>
  <c r="Y615" i="56"/>
  <c r="X615" i="56"/>
  <c r="W615" i="56"/>
  <c r="V615" i="56"/>
  <c r="U615" i="56"/>
  <c r="S615" i="56"/>
  <c r="R615" i="56"/>
  <c r="Q615" i="56"/>
  <c r="P615" i="56"/>
  <c r="O615" i="56"/>
  <c r="N615" i="56"/>
  <c r="M615" i="56"/>
  <c r="K615" i="56"/>
  <c r="J615" i="56"/>
  <c r="AM615" i="56"/>
  <c r="AB615" i="56"/>
  <c r="T615" i="56"/>
  <c r="L615" i="56"/>
  <c r="AM613" i="56"/>
  <c r="AI613" i="56"/>
  <c r="AH613" i="56"/>
  <c r="AG613" i="56"/>
  <c r="AF613" i="56"/>
  <c r="AE613" i="56"/>
  <c r="AD613" i="56"/>
  <c r="AC613" i="56"/>
  <c r="AB613" i="56"/>
  <c r="AA613" i="56"/>
  <c r="Z613" i="56"/>
  <c r="Y613" i="56"/>
  <c r="X613" i="56"/>
  <c r="W613" i="56"/>
  <c r="V613" i="56"/>
  <c r="U613" i="56"/>
  <c r="T613" i="56"/>
  <c r="S613" i="56"/>
  <c r="R613" i="56"/>
  <c r="Q613" i="56"/>
  <c r="P613" i="56"/>
  <c r="O613" i="56"/>
  <c r="N613" i="56"/>
  <c r="M613" i="56"/>
  <c r="L613" i="56"/>
  <c r="K613" i="56"/>
  <c r="J613" i="56"/>
  <c r="I613" i="56"/>
  <c r="AM609" i="56"/>
  <c r="AM597" i="56" s="1"/>
  <c r="AM596" i="56" s="1"/>
  <c r="AI609" i="56"/>
  <c r="AH609" i="56"/>
  <c r="AG609" i="56"/>
  <c r="AF609" i="56"/>
  <c r="AE609" i="56"/>
  <c r="AD609" i="56"/>
  <c r="AC609" i="56"/>
  <c r="AB609" i="56"/>
  <c r="AA609" i="56"/>
  <c r="Z609" i="56"/>
  <c r="Y609" i="56"/>
  <c r="X609" i="56"/>
  <c r="W609" i="56"/>
  <c r="V609" i="56"/>
  <c r="U609" i="56"/>
  <c r="T609" i="56"/>
  <c r="S609" i="56"/>
  <c r="R609" i="56"/>
  <c r="Q609" i="56"/>
  <c r="P609" i="56"/>
  <c r="O609" i="56"/>
  <c r="N609" i="56"/>
  <c r="M609" i="56"/>
  <c r="L609" i="56"/>
  <c r="K609" i="56"/>
  <c r="J609" i="56"/>
  <c r="I609" i="56"/>
  <c r="AM590" i="56"/>
  <c r="AI590" i="56"/>
  <c r="AH590" i="56"/>
  <c r="AG590" i="56"/>
  <c r="AF590" i="56"/>
  <c r="AE590" i="56"/>
  <c r="AD590" i="56"/>
  <c r="AC590" i="56"/>
  <c r="AB590" i="56"/>
  <c r="AA590" i="56"/>
  <c r="Z590" i="56"/>
  <c r="Y590" i="56"/>
  <c r="X590" i="56"/>
  <c r="W590" i="56"/>
  <c r="V590" i="56"/>
  <c r="U590" i="56"/>
  <c r="T590" i="56"/>
  <c r="S590" i="56"/>
  <c r="R590" i="56"/>
  <c r="Q590" i="56"/>
  <c r="P590" i="56"/>
  <c r="O590" i="56"/>
  <c r="N590" i="56"/>
  <c r="M590" i="56"/>
  <c r="L590" i="56"/>
  <c r="K590" i="56"/>
  <c r="J590" i="56"/>
  <c r="I590" i="56"/>
  <c r="AM586" i="56"/>
  <c r="AM585" i="56" s="1"/>
  <c r="AI586" i="56"/>
  <c r="AH586" i="56"/>
  <c r="AG586" i="56"/>
  <c r="AF586" i="56"/>
  <c r="AE586" i="56"/>
  <c r="AD586" i="56"/>
  <c r="AC586" i="56"/>
  <c r="AB586" i="56"/>
  <c r="AA586" i="56"/>
  <c r="Z586" i="56"/>
  <c r="Y586" i="56"/>
  <c r="X586" i="56"/>
  <c r="W586" i="56"/>
  <c r="W585" i="56" s="1"/>
  <c r="V586" i="56"/>
  <c r="U586" i="56"/>
  <c r="T586" i="56"/>
  <c r="S586" i="56"/>
  <c r="R586" i="56"/>
  <c r="Q586" i="56"/>
  <c r="P586" i="56"/>
  <c r="O586" i="56"/>
  <c r="N586" i="56"/>
  <c r="M586" i="56"/>
  <c r="L586" i="56"/>
  <c r="L585" i="56" s="1"/>
  <c r="K586" i="56"/>
  <c r="J586" i="56"/>
  <c r="AM583" i="56"/>
  <c r="AI583" i="56"/>
  <c r="AH583" i="56"/>
  <c r="AG583" i="56"/>
  <c r="AF583" i="56"/>
  <c r="AE583" i="56"/>
  <c r="AD583" i="56"/>
  <c r="AC583" i="56"/>
  <c r="AB583" i="56"/>
  <c r="AA583" i="56"/>
  <c r="Z583" i="56"/>
  <c r="Y583" i="56"/>
  <c r="X583" i="56"/>
  <c r="W583" i="56"/>
  <c r="V583" i="56"/>
  <c r="U583" i="56"/>
  <c r="T583" i="56"/>
  <c r="S583" i="56"/>
  <c r="R583" i="56"/>
  <c r="Q583" i="56"/>
  <c r="P583" i="56"/>
  <c r="O583" i="56"/>
  <c r="N583" i="56"/>
  <c r="M583" i="56"/>
  <c r="J583" i="56"/>
  <c r="I583" i="56"/>
  <c r="AM575" i="56"/>
  <c r="AI575" i="56"/>
  <c r="AH575" i="56"/>
  <c r="AG575" i="56"/>
  <c r="AF575" i="56"/>
  <c r="AE575" i="56"/>
  <c r="AD575" i="56"/>
  <c r="AD574" i="56" s="1"/>
  <c r="AC575" i="56"/>
  <c r="AC574" i="56" s="1"/>
  <c r="AB575" i="56"/>
  <c r="AB574" i="56" s="1"/>
  <c r="AA575" i="56"/>
  <c r="Z575" i="56"/>
  <c r="Y575" i="56"/>
  <c r="Y574" i="56" s="1"/>
  <c r="X575" i="56"/>
  <c r="W575" i="56"/>
  <c r="V575" i="56"/>
  <c r="U575" i="56"/>
  <c r="T575" i="56"/>
  <c r="T574" i="56" s="1"/>
  <c r="S575" i="56"/>
  <c r="S574" i="56" s="1"/>
  <c r="R575" i="56"/>
  <c r="R574" i="56" s="1"/>
  <c r="Q575" i="56"/>
  <c r="Q574" i="56" s="1"/>
  <c r="P575" i="56"/>
  <c r="O575" i="56"/>
  <c r="N575" i="56"/>
  <c r="M575" i="56"/>
  <c r="M574" i="56" s="1"/>
  <c r="L575" i="56"/>
  <c r="K575" i="56"/>
  <c r="J575" i="56"/>
  <c r="AM572" i="56"/>
  <c r="AI572" i="56"/>
  <c r="AH572" i="56"/>
  <c r="AG572" i="56"/>
  <c r="AF572" i="56"/>
  <c r="AE572" i="56"/>
  <c r="AD572" i="56"/>
  <c r="AC572" i="56"/>
  <c r="AB572" i="56"/>
  <c r="AA572" i="56"/>
  <c r="Z572" i="56"/>
  <c r="Y572" i="56"/>
  <c r="X572" i="56"/>
  <c r="W572" i="56"/>
  <c r="V572" i="56"/>
  <c r="U572" i="56"/>
  <c r="T572" i="56"/>
  <c r="S572" i="56"/>
  <c r="R572" i="56"/>
  <c r="Q572" i="56"/>
  <c r="P572" i="56"/>
  <c r="O572" i="56"/>
  <c r="N572" i="56"/>
  <c r="M572" i="56"/>
  <c r="L572" i="56"/>
  <c r="K572" i="56"/>
  <c r="J572" i="56"/>
  <c r="I572" i="56"/>
  <c r="AM510" i="56"/>
  <c r="AI510" i="56"/>
  <c r="AH510" i="56"/>
  <c r="AG510" i="56"/>
  <c r="AF510" i="56"/>
  <c r="AE510" i="56"/>
  <c r="AD510" i="56"/>
  <c r="AC510" i="56"/>
  <c r="AB510" i="56"/>
  <c r="AA510" i="56"/>
  <c r="Z510" i="56"/>
  <c r="Y510" i="56"/>
  <c r="Y509" i="56" s="1"/>
  <c r="X510" i="56"/>
  <c r="W510" i="56"/>
  <c r="V510" i="56"/>
  <c r="U510" i="56"/>
  <c r="T510" i="56"/>
  <c r="S510" i="56"/>
  <c r="R510" i="56"/>
  <c r="Q510" i="56"/>
  <c r="P510" i="56"/>
  <c r="O510" i="56"/>
  <c r="N510" i="56"/>
  <c r="M510" i="56"/>
  <c r="L510" i="56"/>
  <c r="K510" i="56"/>
  <c r="J510" i="56"/>
  <c r="AM482" i="56"/>
  <c r="AM476" i="56" s="1"/>
  <c r="AI482" i="56"/>
  <c r="AI476" i="56" s="1"/>
  <c r="AH482" i="56"/>
  <c r="AG482" i="56"/>
  <c r="AF482" i="56"/>
  <c r="AE482" i="56"/>
  <c r="AD482" i="56"/>
  <c r="AC482" i="56"/>
  <c r="AC476" i="56" s="1"/>
  <c r="AB482" i="56"/>
  <c r="AB476" i="56" s="1"/>
  <c r="AA482" i="56"/>
  <c r="AA476" i="56" s="1"/>
  <c r="Z482" i="56"/>
  <c r="Y482" i="56"/>
  <c r="X482" i="56"/>
  <c r="W482" i="56"/>
  <c r="V482" i="56"/>
  <c r="U482" i="56"/>
  <c r="U476" i="56" s="1"/>
  <c r="T482" i="56"/>
  <c r="T476" i="56" s="1"/>
  <c r="S482" i="56"/>
  <c r="S476" i="56" s="1"/>
  <c r="R482" i="56"/>
  <c r="Q482" i="56"/>
  <c r="P482" i="56"/>
  <c r="O482" i="56"/>
  <c r="N482" i="56"/>
  <c r="M482" i="56"/>
  <c r="M476" i="56" s="1"/>
  <c r="L482" i="56"/>
  <c r="L476" i="56" s="1"/>
  <c r="K482" i="56"/>
  <c r="K476" i="56" s="1"/>
  <c r="J482" i="56"/>
  <c r="I482" i="56"/>
  <c r="AH476" i="56"/>
  <c r="AG476" i="56"/>
  <c r="AF476" i="56"/>
  <c r="AE476" i="56"/>
  <c r="AD476" i="56"/>
  <c r="Z476" i="56"/>
  <c r="Y476" i="56"/>
  <c r="X476" i="56"/>
  <c r="W476" i="56"/>
  <c r="V476" i="56"/>
  <c r="R476" i="56"/>
  <c r="Q476" i="56"/>
  <c r="P476" i="56"/>
  <c r="O476" i="56"/>
  <c r="N476" i="56"/>
  <c r="J476" i="56"/>
  <c r="I476" i="56"/>
  <c r="AM466" i="56"/>
  <c r="AI466" i="56"/>
  <c r="AH466" i="56"/>
  <c r="AG466" i="56"/>
  <c r="AF466" i="56"/>
  <c r="AE466" i="56"/>
  <c r="AD466" i="56"/>
  <c r="AC466" i="56"/>
  <c r="AB466" i="56"/>
  <c r="AA466" i="56"/>
  <c r="Z466" i="56"/>
  <c r="Y466" i="56"/>
  <c r="X466" i="56"/>
  <c r="W466" i="56"/>
  <c r="V466" i="56"/>
  <c r="U466" i="56"/>
  <c r="T466" i="56"/>
  <c r="S466" i="56"/>
  <c r="R466" i="56"/>
  <c r="Q466" i="56"/>
  <c r="P466" i="56"/>
  <c r="O466" i="56"/>
  <c r="N466" i="56"/>
  <c r="M466" i="56"/>
  <c r="L466" i="56"/>
  <c r="K466" i="56"/>
  <c r="J466" i="56"/>
  <c r="AM465" i="56"/>
  <c r="AI465" i="56"/>
  <c r="AH465" i="56"/>
  <c r="AG465" i="56"/>
  <c r="AF465" i="56"/>
  <c r="AE465" i="56"/>
  <c r="AD465" i="56"/>
  <c r="AC465" i="56"/>
  <c r="AB465" i="56"/>
  <c r="AA465" i="56"/>
  <c r="Z465" i="56"/>
  <c r="Y465" i="56"/>
  <c r="X465" i="56"/>
  <c r="W465" i="56"/>
  <c r="V465" i="56"/>
  <c r="U465" i="56"/>
  <c r="T465" i="56"/>
  <c r="S465" i="56"/>
  <c r="R465" i="56"/>
  <c r="Q465" i="56"/>
  <c r="P465" i="56"/>
  <c r="O465" i="56"/>
  <c r="N465" i="56"/>
  <c r="M465" i="56"/>
  <c r="L465" i="56"/>
  <c r="K465" i="56"/>
  <c r="J465" i="56"/>
  <c r="AM463" i="56"/>
  <c r="AI463" i="56"/>
  <c r="AH463" i="56"/>
  <c r="AG463" i="56"/>
  <c r="AF463" i="56"/>
  <c r="AE463" i="56"/>
  <c r="AD463" i="56"/>
  <c r="AC463" i="56"/>
  <c r="AB463" i="56"/>
  <c r="AA463" i="56"/>
  <c r="Z463" i="56"/>
  <c r="Y463" i="56"/>
  <c r="X463" i="56"/>
  <c r="W463" i="56"/>
  <c r="V463" i="56"/>
  <c r="U463" i="56"/>
  <c r="T463" i="56"/>
  <c r="S463" i="56"/>
  <c r="R463" i="56"/>
  <c r="Q463" i="56"/>
  <c r="P463" i="56"/>
  <c r="O463" i="56"/>
  <c r="N463" i="56"/>
  <c r="M463" i="56"/>
  <c r="L463" i="56"/>
  <c r="K463" i="56"/>
  <c r="J463" i="56"/>
  <c r="I463" i="56"/>
  <c r="AM419" i="56"/>
  <c r="AI419" i="56"/>
  <c r="AH419" i="56"/>
  <c r="AG419" i="56"/>
  <c r="AF419" i="56"/>
  <c r="AE419" i="56"/>
  <c r="AD419" i="56"/>
  <c r="AC419" i="56"/>
  <c r="AB419" i="56"/>
  <c r="AA419" i="56"/>
  <c r="Z419" i="56"/>
  <c r="Y419" i="56"/>
  <c r="X419" i="56"/>
  <c r="W419" i="56"/>
  <c r="V419" i="56"/>
  <c r="U419" i="56"/>
  <c r="T419" i="56"/>
  <c r="S419" i="56"/>
  <c r="R419" i="56"/>
  <c r="Q419" i="56"/>
  <c r="P419" i="56"/>
  <c r="O419" i="56"/>
  <c r="N419" i="56"/>
  <c r="M419" i="56"/>
  <c r="L419" i="56"/>
  <c r="K419" i="56"/>
  <c r="J419" i="56"/>
  <c r="I419" i="56"/>
  <c r="AM412" i="56"/>
  <c r="AI412" i="56"/>
  <c r="AH412" i="56"/>
  <c r="AG412" i="56"/>
  <c r="AF412" i="56"/>
  <c r="AE412" i="56"/>
  <c r="AD412" i="56"/>
  <c r="AC412" i="56"/>
  <c r="AB412" i="56"/>
  <c r="AA412" i="56"/>
  <c r="Z412" i="56"/>
  <c r="Y412" i="56"/>
  <c r="X412" i="56"/>
  <c r="W412" i="56"/>
  <c r="V412" i="56"/>
  <c r="U412" i="56"/>
  <c r="T412" i="56"/>
  <c r="S412" i="56"/>
  <c r="R412" i="56"/>
  <c r="Q412" i="56"/>
  <c r="P412" i="56"/>
  <c r="O412" i="56"/>
  <c r="N412" i="56"/>
  <c r="M412" i="56"/>
  <c r="L412" i="56"/>
  <c r="K412" i="56"/>
  <c r="J412" i="56"/>
  <c r="AM396" i="56"/>
  <c r="AI396" i="56"/>
  <c r="AH396" i="56"/>
  <c r="AG396" i="56"/>
  <c r="AF396" i="56"/>
  <c r="AE396" i="56"/>
  <c r="AD396" i="56"/>
  <c r="AC396" i="56"/>
  <c r="AB396" i="56"/>
  <c r="AA396" i="56"/>
  <c r="Z396" i="56"/>
  <c r="Y396" i="56"/>
  <c r="X396" i="56"/>
  <c r="W396" i="56"/>
  <c r="V396" i="56"/>
  <c r="U396" i="56"/>
  <c r="T396" i="56"/>
  <c r="S396" i="56"/>
  <c r="R396" i="56"/>
  <c r="Q396" i="56"/>
  <c r="P396" i="56"/>
  <c r="O396" i="56"/>
  <c r="N396" i="56"/>
  <c r="M396" i="56"/>
  <c r="L396" i="56"/>
  <c r="K396" i="56"/>
  <c r="J396" i="56"/>
  <c r="I396" i="56"/>
  <c r="AM390" i="56"/>
  <c r="AI390" i="56"/>
  <c r="AH390" i="56"/>
  <c r="AG390" i="56"/>
  <c r="AF390" i="56"/>
  <c r="AE390" i="56"/>
  <c r="AD390" i="56"/>
  <c r="AC390" i="56"/>
  <c r="AB390" i="56"/>
  <c r="AA390" i="56"/>
  <c r="Z390" i="56"/>
  <c r="Y390" i="56"/>
  <c r="X390" i="56"/>
  <c r="W390" i="56"/>
  <c r="V390" i="56"/>
  <c r="U390" i="56"/>
  <c r="T390" i="56"/>
  <c r="S390" i="56"/>
  <c r="R390" i="56"/>
  <c r="Q390" i="56"/>
  <c r="P390" i="56"/>
  <c r="O390" i="56"/>
  <c r="N390" i="56"/>
  <c r="M390" i="56"/>
  <c r="L390" i="56"/>
  <c r="K390" i="56"/>
  <c r="J390" i="56"/>
  <c r="I390" i="56"/>
  <c r="AM370" i="56"/>
  <c r="AM369" i="56" s="1"/>
  <c r="AI370" i="56"/>
  <c r="AI369" i="56" s="1"/>
  <c r="AH370" i="56"/>
  <c r="AH369" i="56" s="1"/>
  <c r="AG370" i="56"/>
  <c r="AG369" i="56" s="1"/>
  <c r="AF370" i="56"/>
  <c r="AF369" i="56" s="1"/>
  <c r="AE370" i="56"/>
  <c r="AE369" i="56" s="1"/>
  <c r="AD370" i="56"/>
  <c r="AD369" i="56" s="1"/>
  <c r="AC370" i="56"/>
  <c r="AC369" i="56" s="1"/>
  <c r="AB370" i="56"/>
  <c r="AB369" i="56" s="1"/>
  <c r="AA370" i="56"/>
  <c r="AA369" i="56" s="1"/>
  <c r="Z370" i="56"/>
  <c r="Z369" i="56" s="1"/>
  <c r="Y370" i="56"/>
  <c r="Y369" i="56" s="1"/>
  <c r="X370" i="56"/>
  <c r="X369" i="56" s="1"/>
  <c r="W370" i="56"/>
  <c r="W369" i="56" s="1"/>
  <c r="V370" i="56"/>
  <c r="V369" i="56" s="1"/>
  <c r="U370" i="56"/>
  <c r="U369" i="56" s="1"/>
  <c r="T370" i="56"/>
  <c r="T369" i="56" s="1"/>
  <c r="S370" i="56"/>
  <c r="S369" i="56" s="1"/>
  <c r="R370" i="56"/>
  <c r="R369" i="56" s="1"/>
  <c r="Q370" i="56"/>
  <c r="Q369" i="56" s="1"/>
  <c r="P370" i="56"/>
  <c r="P369" i="56" s="1"/>
  <c r="O370" i="56"/>
  <c r="O369" i="56" s="1"/>
  <c r="N370" i="56"/>
  <c r="N369" i="56" s="1"/>
  <c r="M370" i="56"/>
  <c r="M369" i="56" s="1"/>
  <c r="L370" i="56"/>
  <c r="L369" i="56" s="1"/>
  <c r="K370" i="56"/>
  <c r="K369" i="56" s="1"/>
  <c r="J370" i="56"/>
  <c r="J369" i="56" s="1"/>
  <c r="I370" i="56"/>
  <c r="I369" i="56" s="1"/>
  <c r="AM355" i="56"/>
  <c r="AI355" i="56"/>
  <c r="AH355" i="56"/>
  <c r="AG355" i="56"/>
  <c r="AF355" i="56"/>
  <c r="AE355" i="56"/>
  <c r="AD355" i="56"/>
  <c r="AC355" i="56"/>
  <c r="AB355" i="56"/>
  <c r="AA355" i="56"/>
  <c r="Z355" i="56"/>
  <c r="Y355" i="56"/>
  <c r="X355" i="56"/>
  <c r="W355" i="56"/>
  <c r="V355" i="56"/>
  <c r="U355" i="56"/>
  <c r="T355" i="56"/>
  <c r="S355" i="56"/>
  <c r="R355" i="56"/>
  <c r="Q355" i="56"/>
  <c r="P355" i="56"/>
  <c r="O355" i="56"/>
  <c r="N355" i="56"/>
  <c r="M355" i="56"/>
  <c r="L355" i="56"/>
  <c r="K355" i="56"/>
  <c r="J355" i="56"/>
  <c r="I355" i="56"/>
  <c r="AM327" i="56"/>
  <c r="AI327" i="56"/>
  <c r="AI326" i="56" s="1"/>
  <c r="AH327" i="56"/>
  <c r="AG327" i="56"/>
  <c r="AF327" i="56"/>
  <c r="AE327" i="56"/>
  <c r="AD327" i="56"/>
  <c r="AC327" i="56"/>
  <c r="AB327" i="56"/>
  <c r="AA327" i="56"/>
  <c r="Z327" i="56"/>
  <c r="Y327" i="56"/>
  <c r="X327" i="56"/>
  <c r="W327" i="56"/>
  <c r="W326" i="56" s="1"/>
  <c r="V327" i="56"/>
  <c r="U327" i="56"/>
  <c r="T327" i="56"/>
  <c r="S327" i="56"/>
  <c r="R327" i="56"/>
  <c r="Q327" i="56"/>
  <c r="P327" i="56"/>
  <c r="O327" i="56"/>
  <c r="N327" i="56"/>
  <c r="M327" i="56"/>
  <c r="L327" i="56"/>
  <c r="K327" i="56"/>
  <c r="J327" i="56"/>
  <c r="I327" i="56"/>
  <c r="AI322" i="56"/>
  <c r="AH322" i="56"/>
  <c r="AG322" i="56"/>
  <c r="AF322" i="56"/>
  <c r="AE322" i="56"/>
  <c r="AD322" i="56"/>
  <c r="AC322" i="56"/>
  <c r="AB322" i="56"/>
  <c r="AA322" i="56"/>
  <c r="Z322" i="56"/>
  <c r="Y322" i="56"/>
  <c r="X322" i="56"/>
  <c r="W322" i="56"/>
  <c r="V322" i="56"/>
  <c r="U322" i="56"/>
  <c r="T322" i="56"/>
  <c r="S322" i="56"/>
  <c r="R322" i="56"/>
  <c r="Q322" i="56"/>
  <c r="P322" i="56"/>
  <c r="O322" i="56"/>
  <c r="N322" i="56"/>
  <c r="M322" i="56"/>
  <c r="L322" i="56"/>
  <c r="K322" i="56"/>
  <c r="J322" i="56"/>
  <c r="I322" i="56"/>
  <c r="AM320" i="56"/>
  <c r="AI320" i="56"/>
  <c r="AH320" i="56"/>
  <c r="AG320" i="56"/>
  <c r="AF320" i="56"/>
  <c r="AE320" i="56"/>
  <c r="AD320" i="56"/>
  <c r="AC320" i="56"/>
  <c r="AB320" i="56"/>
  <c r="AA320" i="56"/>
  <c r="Z320" i="56"/>
  <c r="Y320" i="56"/>
  <c r="X320" i="56"/>
  <c r="W320" i="56"/>
  <c r="V320" i="56"/>
  <c r="U320" i="56"/>
  <c r="T320" i="56"/>
  <c r="S320" i="56"/>
  <c r="R320" i="56"/>
  <c r="Q320" i="56"/>
  <c r="P320" i="56"/>
  <c r="O320" i="56"/>
  <c r="N320" i="56"/>
  <c r="M320" i="56"/>
  <c r="L320" i="56"/>
  <c r="K320" i="56"/>
  <c r="J320" i="56"/>
  <c r="I320" i="56"/>
  <c r="AM314" i="56"/>
  <c r="AI314" i="56"/>
  <c r="AH314" i="56"/>
  <c r="AG314" i="56"/>
  <c r="AF314" i="56"/>
  <c r="AE314" i="56"/>
  <c r="AD314" i="56"/>
  <c r="AC314" i="56"/>
  <c r="AB314" i="56"/>
  <c r="AA314" i="56"/>
  <c r="Z314" i="56"/>
  <c r="Y314" i="56"/>
  <c r="X314" i="56"/>
  <c r="W314" i="56"/>
  <c r="V314" i="56"/>
  <c r="U314" i="56"/>
  <c r="T314" i="56"/>
  <c r="S314" i="56"/>
  <c r="R314" i="56"/>
  <c r="Q314" i="56"/>
  <c r="P314" i="56"/>
  <c r="O314" i="56"/>
  <c r="N314" i="56"/>
  <c r="M314" i="56"/>
  <c r="L314" i="56"/>
  <c r="K314" i="56"/>
  <c r="J314" i="56"/>
  <c r="I314" i="56"/>
  <c r="AM290" i="56"/>
  <c r="AI290" i="56"/>
  <c r="AH290" i="56"/>
  <c r="AG290" i="56"/>
  <c r="AF290" i="56"/>
  <c r="AE290" i="56"/>
  <c r="AD290" i="56"/>
  <c r="AC290" i="56"/>
  <c r="AB290" i="56"/>
  <c r="AA290" i="56"/>
  <c r="Z290" i="56"/>
  <c r="Z289" i="56" s="1"/>
  <c r="Y290" i="56"/>
  <c r="X290" i="56"/>
  <c r="W290" i="56"/>
  <c r="V290" i="56"/>
  <c r="U290" i="56"/>
  <c r="T290" i="56"/>
  <c r="S290" i="56"/>
  <c r="R290" i="56"/>
  <c r="Q290" i="56"/>
  <c r="P290" i="56"/>
  <c r="O290" i="56"/>
  <c r="N290" i="56"/>
  <c r="N289" i="56" s="1"/>
  <c r="M290" i="56"/>
  <c r="L290" i="56"/>
  <c r="K290" i="56"/>
  <c r="J290" i="56"/>
  <c r="AM273" i="56"/>
  <c r="AI273" i="56"/>
  <c r="AH273" i="56"/>
  <c r="AG273" i="56"/>
  <c r="AF273" i="56"/>
  <c r="AE273" i="56"/>
  <c r="AD273" i="56"/>
  <c r="AC273" i="56"/>
  <c r="AB273" i="56"/>
  <c r="AA273" i="56"/>
  <c r="Z273" i="56"/>
  <c r="Y273" i="56"/>
  <c r="X273" i="56"/>
  <c r="W273" i="56"/>
  <c r="V273" i="56"/>
  <c r="U273" i="56"/>
  <c r="T273" i="56"/>
  <c r="S273" i="56"/>
  <c r="R273" i="56"/>
  <c r="Q273" i="56"/>
  <c r="P273" i="56"/>
  <c r="O273" i="56"/>
  <c r="N273" i="56"/>
  <c r="M273" i="56"/>
  <c r="L273" i="56"/>
  <c r="K273" i="56"/>
  <c r="J273" i="56"/>
  <c r="I273" i="56"/>
  <c r="AM271" i="56"/>
  <c r="AI271" i="56"/>
  <c r="AH271" i="56"/>
  <c r="AG271" i="56"/>
  <c r="AF271" i="56"/>
  <c r="AE271" i="56"/>
  <c r="AD271" i="56"/>
  <c r="AC271" i="56"/>
  <c r="AB271" i="56"/>
  <c r="AA271" i="56"/>
  <c r="Z271" i="56"/>
  <c r="Y271" i="56"/>
  <c r="X271" i="56"/>
  <c r="W271" i="56"/>
  <c r="V271" i="56"/>
  <c r="U271" i="56"/>
  <c r="T271" i="56"/>
  <c r="S271" i="56"/>
  <c r="R271" i="56"/>
  <c r="Q271" i="56"/>
  <c r="P271" i="56"/>
  <c r="O271" i="56"/>
  <c r="N271" i="56"/>
  <c r="M271" i="56"/>
  <c r="L271" i="56"/>
  <c r="K271" i="56"/>
  <c r="J271" i="56"/>
  <c r="I271" i="56"/>
  <c r="AM242" i="56"/>
  <c r="AI242" i="56"/>
  <c r="AH242" i="56"/>
  <c r="AG242" i="56"/>
  <c r="AG234" i="56" s="1"/>
  <c r="AF242" i="56"/>
  <c r="AF234" i="56" s="1"/>
  <c r="AE242" i="56"/>
  <c r="AE234" i="56" s="1"/>
  <c r="AD242" i="56"/>
  <c r="AD234" i="56" s="1"/>
  <c r="AC242" i="56"/>
  <c r="AC234" i="56" s="1"/>
  <c r="AB242" i="56"/>
  <c r="AA242" i="56"/>
  <c r="Z242" i="56"/>
  <c r="Y242" i="56"/>
  <c r="X242" i="56"/>
  <c r="W242" i="56"/>
  <c r="V242" i="56"/>
  <c r="U242" i="56"/>
  <c r="U234" i="56" s="1"/>
  <c r="T242" i="56"/>
  <c r="T234" i="56" s="1"/>
  <c r="S242" i="56"/>
  <c r="S234" i="56" s="1"/>
  <c r="R242" i="56"/>
  <c r="R234" i="56" s="1"/>
  <c r="Q242" i="56"/>
  <c r="Q234" i="56" s="1"/>
  <c r="P242" i="56"/>
  <c r="O242" i="56"/>
  <c r="N242" i="56"/>
  <c r="M242" i="56"/>
  <c r="L242" i="56"/>
  <c r="J242" i="56"/>
  <c r="I242" i="56"/>
  <c r="AM178" i="56"/>
  <c r="AI178" i="56"/>
  <c r="AH178" i="56"/>
  <c r="AG178" i="56"/>
  <c r="AF178" i="56"/>
  <c r="AE178" i="56"/>
  <c r="AD178" i="56"/>
  <c r="AC178" i="56"/>
  <c r="AB178" i="56"/>
  <c r="AA178" i="56"/>
  <c r="Z178" i="56"/>
  <c r="Y178" i="56"/>
  <c r="X178" i="56"/>
  <c r="W178" i="56"/>
  <c r="V178" i="56"/>
  <c r="U178" i="56"/>
  <c r="T178" i="56"/>
  <c r="S178" i="56"/>
  <c r="R178" i="56"/>
  <c r="Q178" i="56"/>
  <c r="P178" i="56"/>
  <c r="O178" i="56"/>
  <c r="N178" i="56"/>
  <c r="M178" i="56"/>
  <c r="L178" i="56"/>
  <c r="K178" i="56"/>
  <c r="J178" i="56"/>
  <c r="AM124" i="56"/>
  <c r="AI124" i="56"/>
  <c r="AH124" i="56"/>
  <c r="AG124" i="56"/>
  <c r="AF124" i="56"/>
  <c r="AE124" i="56"/>
  <c r="AD124" i="56"/>
  <c r="AC124" i="56"/>
  <c r="AB124" i="56"/>
  <c r="AA124" i="56"/>
  <c r="Z124" i="56"/>
  <c r="Y124" i="56"/>
  <c r="X124" i="56"/>
  <c r="W124" i="56"/>
  <c r="V124" i="56"/>
  <c r="U124" i="56"/>
  <c r="T124" i="56"/>
  <c r="S124" i="56"/>
  <c r="R124" i="56"/>
  <c r="Q124" i="56"/>
  <c r="P124" i="56"/>
  <c r="O124" i="56"/>
  <c r="N124" i="56"/>
  <c r="M124" i="56"/>
  <c r="L124" i="56"/>
  <c r="K124" i="56"/>
  <c r="J124" i="56"/>
  <c r="I124" i="56"/>
  <c r="AM119" i="56"/>
  <c r="AI119" i="56"/>
  <c r="AH119" i="56"/>
  <c r="AG119" i="56"/>
  <c r="AF119" i="56"/>
  <c r="AE119" i="56"/>
  <c r="AD119" i="56"/>
  <c r="AC119" i="56"/>
  <c r="AB119" i="56"/>
  <c r="AA119" i="56"/>
  <c r="Z119" i="56"/>
  <c r="Y119" i="56"/>
  <c r="X119" i="56"/>
  <c r="W119" i="56"/>
  <c r="V119" i="56"/>
  <c r="U119" i="56"/>
  <c r="T119" i="56"/>
  <c r="S119" i="56"/>
  <c r="R119" i="56"/>
  <c r="Q119" i="56"/>
  <c r="P119" i="56"/>
  <c r="O119" i="56"/>
  <c r="N119" i="56"/>
  <c r="M119" i="56"/>
  <c r="L119" i="56"/>
  <c r="K119" i="56"/>
  <c r="J119" i="56"/>
  <c r="I119" i="56"/>
  <c r="AM115" i="56"/>
  <c r="AM105" i="56" s="1"/>
  <c r="AI115" i="56"/>
  <c r="AH115" i="56"/>
  <c r="AG115" i="56"/>
  <c r="AF115" i="56"/>
  <c r="AE115" i="56"/>
  <c r="AD115" i="56"/>
  <c r="AC115" i="56"/>
  <c r="AB115" i="56"/>
  <c r="AA115" i="56"/>
  <c r="Z115" i="56"/>
  <c r="Y115" i="56"/>
  <c r="X115" i="56"/>
  <c r="W115" i="56"/>
  <c r="V115" i="56"/>
  <c r="U115" i="56"/>
  <c r="T115" i="56"/>
  <c r="S115" i="56"/>
  <c r="R115" i="56"/>
  <c r="Q115" i="56"/>
  <c r="P115" i="56"/>
  <c r="O115" i="56"/>
  <c r="N115" i="56"/>
  <c r="M115" i="56"/>
  <c r="L115" i="56"/>
  <c r="K115" i="56"/>
  <c r="J115" i="56"/>
  <c r="I115" i="56"/>
  <c r="AM92" i="56"/>
  <c r="AI92" i="56"/>
  <c r="AI70" i="56" s="1"/>
  <c r="AH92" i="56"/>
  <c r="AG92" i="56"/>
  <c r="AF92" i="56"/>
  <c r="AE92" i="56"/>
  <c r="AE70" i="56" s="1"/>
  <c r="AD92" i="56"/>
  <c r="AC92" i="56"/>
  <c r="AC70" i="56" s="1"/>
  <c r="AB92" i="56"/>
  <c r="AA92" i="56"/>
  <c r="Z92" i="56"/>
  <c r="Y92" i="56"/>
  <c r="X92" i="56"/>
  <c r="W92" i="56"/>
  <c r="W70" i="56" s="1"/>
  <c r="V92" i="56"/>
  <c r="U92" i="56"/>
  <c r="T92" i="56"/>
  <c r="S92" i="56"/>
  <c r="R92" i="56"/>
  <c r="R70" i="56" s="1"/>
  <c r="Q92" i="56"/>
  <c r="Q70" i="56" s="1"/>
  <c r="P92" i="56"/>
  <c r="O92" i="56"/>
  <c r="N92" i="56"/>
  <c r="M92" i="56"/>
  <c r="L92" i="56"/>
  <c r="K92" i="56"/>
  <c r="K70" i="56" s="1"/>
  <c r="J92" i="56"/>
  <c r="I92" i="56"/>
  <c r="AD70" i="56"/>
  <c r="S70" i="56"/>
  <c r="AM54" i="56"/>
  <c r="AI54" i="56"/>
  <c r="AH54" i="56"/>
  <c r="AG54" i="56"/>
  <c r="AF54" i="56"/>
  <c r="AE54" i="56"/>
  <c r="AD54" i="56"/>
  <c r="AC54" i="56"/>
  <c r="AB54" i="56"/>
  <c r="AA54" i="56"/>
  <c r="Z54" i="56"/>
  <c r="Y54" i="56"/>
  <c r="X54" i="56"/>
  <c r="W54" i="56"/>
  <c r="V54" i="56"/>
  <c r="U54" i="56"/>
  <c r="T54" i="56"/>
  <c r="S54" i="56"/>
  <c r="R54" i="56"/>
  <c r="Q54" i="56"/>
  <c r="P54" i="56"/>
  <c r="O54" i="56"/>
  <c r="N54" i="56"/>
  <c r="M54" i="56"/>
  <c r="L54" i="56"/>
  <c r="K54" i="56"/>
  <c r="J54" i="56"/>
  <c r="I54" i="56"/>
  <c r="AM43" i="56"/>
  <c r="AI43" i="56"/>
  <c r="AH43" i="56"/>
  <c r="AG43" i="56"/>
  <c r="AF43" i="56"/>
  <c r="AE43" i="56"/>
  <c r="AD43" i="56"/>
  <c r="AC43" i="56"/>
  <c r="AB43" i="56"/>
  <c r="AA43" i="56"/>
  <c r="AA42" i="56" s="1"/>
  <c r="AA40" i="56" s="1"/>
  <c r="Z43" i="56"/>
  <c r="Z42" i="56" s="1"/>
  <c r="Z40" i="56" s="1"/>
  <c r="Y43" i="56"/>
  <c r="Y42" i="56" s="1"/>
  <c r="Y40" i="56" s="1"/>
  <c r="X43" i="56"/>
  <c r="W43" i="56"/>
  <c r="V43" i="56"/>
  <c r="U43" i="56"/>
  <c r="T43" i="56"/>
  <c r="S43" i="56"/>
  <c r="R43" i="56"/>
  <c r="Q43" i="56"/>
  <c r="P43" i="56"/>
  <c r="O43" i="56"/>
  <c r="N43" i="56"/>
  <c r="M43" i="56"/>
  <c r="M42" i="56" s="1"/>
  <c r="M40" i="56" s="1"/>
  <c r="L43" i="56"/>
  <c r="K43" i="56"/>
  <c r="J43" i="56"/>
  <c r="I43" i="56"/>
  <c r="AN41" i="56"/>
  <c r="X585" i="56" l="1"/>
  <c r="O42" i="56"/>
  <c r="O40" i="56" s="1"/>
  <c r="M509" i="56"/>
  <c r="AE574" i="56"/>
  <c r="P574" i="56"/>
  <c r="K585" i="56"/>
  <c r="AI585" i="56"/>
  <c r="AI597" i="56"/>
  <c r="AI596" i="56" s="1"/>
  <c r="AM41" i="56"/>
  <c r="S105" i="56"/>
  <c r="AE105" i="56"/>
  <c r="S597" i="56"/>
  <c r="S596" i="56" s="1"/>
  <c r="AG597" i="56"/>
  <c r="AG596" i="56" s="1"/>
  <c r="AC597" i="56"/>
  <c r="AC596" i="56" s="1"/>
  <c r="AF597" i="56"/>
  <c r="AF596" i="56" s="1"/>
  <c r="AH597" i="56"/>
  <c r="AH596" i="56" s="1"/>
  <c r="AD597" i="56"/>
  <c r="AD596" i="56" s="1"/>
  <c r="AF105" i="56"/>
  <c r="U509" i="56"/>
  <c r="J105" i="56"/>
  <c r="V105" i="56"/>
  <c r="AH105" i="56"/>
  <c r="Q289" i="56"/>
  <c r="AC289" i="56"/>
  <c r="L234" i="56"/>
  <c r="X234" i="56"/>
  <c r="AH70" i="56"/>
  <c r="T105" i="56"/>
  <c r="O289" i="56"/>
  <c r="AA289" i="56"/>
  <c r="L326" i="56"/>
  <c r="X326" i="56"/>
  <c r="AM326" i="56"/>
  <c r="Q42" i="56"/>
  <c r="Q40" i="56" s="1"/>
  <c r="AC42" i="56"/>
  <c r="AC40" i="56" s="1"/>
  <c r="I70" i="56"/>
  <c r="U70" i="56"/>
  <c r="AG70" i="56"/>
  <c r="V234" i="56"/>
  <c r="AH234" i="56"/>
  <c r="AD42" i="56"/>
  <c r="AD40" i="56" s="1"/>
  <c r="X574" i="56"/>
  <c r="AM574" i="56"/>
  <c r="AI509" i="56"/>
  <c r="O597" i="56"/>
  <c r="O596" i="56" s="1"/>
  <c r="U105" i="56"/>
  <c r="AG105" i="56"/>
  <c r="P289" i="56"/>
  <c r="AB289" i="56"/>
  <c r="M326" i="56"/>
  <c r="Y326" i="56"/>
  <c r="AF574" i="56"/>
  <c r="S42" i="56"/>
  <c r="S40" i="56" s="1"/>
  <c r="AE42" i="56"/>
  <c r="AE40" i="56" s="1"/>
  <c r="J70" i="56"/>
  <c r="V70" i="56"/>
  <c r="W234" i="56"/>
  <c r="AI234" i="56"/>
  <c r="Q585" i="56"/>
  <c r="AC585" i="56"/>
  <c r="W574" i="56"/>
  <c r="AI574" i="56"/>
  <c r="R585" i="56"/>
  <c r="AD585" i="56"/>
  <c r="W42" i="56"/>
  <c r="W40" i="56" s="1"/>
  <c r="P597" i="56"/>
  <c r="P596" i="56" s="1"/>
  <c r="Q597" i="56"/>
  <c r="Q596" i="56" s="1"/>
  <c r="R597" i="56"/>
  <c r="R596" i="56" s="1"/>
  <c r="AG509" i="56"/>
  <c r="S585" i="56"/>
  <c r="AE585" i="56"/>
  <c r="AE597" i="56"/>
  <c r="AE596" i="56" s="1"/>
  <c r="V326" i="56"/>
  <c r="AH326" i="56"/>
  <c r="T585" i="56"/>
  <c r="AF585" i="56"/>
  <c r="K326" i="56"/>
  <c r="W509" i="56"/>
  <c r="N574" i="56"/>
  <c r="Z574" i="56"/>
  <c r="AH42" i="56"/>
  <c r="AH40" i="56" s="1"/>
  <c r="J585" i="56"/>
  <c r="V585" i="56"/>
  <c r="AH585" i="56"/>
  <c r="N597" i="56"/>
  <c r="N596" i="56" s="1"/>
  <c r="K105" i="56"/>
  <c r="W105" i="56"/>
  <c r="AI105" i="56"/>
  <c r="R289" i="56"/>
  <c r="AD289" i="56"/>
  <c r="N326" i="56"/>
  <c r="O574" i="56"/>
  <c r="AA574" i="56"/>
  <c r="U585" i="56"/>
  <c r="AG585" i="56"/>
  <c r="O326" i="56"/>
  <c r="M105" i="56"/>
  <c r="Y105" i="56"/>
  <c r="T289" i="56"/>
  <c r="AF289" i="56"/>
  <c r="P326" i="56"/>
  <c r="AB326" i="56"/>
  <c r="O509" i="56"/>
  <c r="AA509" i="56"/>
  <c r="AA326" i="56"/>
  <c r="I42" i="56"/>
  <c r="I40" i="56" s="1"/>
  <c r="U42" i="56"/>
  <c r="U40" i="56" s="1"/>
  <c r="AG42" i="56"/>
  <c r="AG40" i="56" s="1"/>
  <c r="O105" i="56"/>
  <c r="AA105" i="56"/>
  <c r="M234" i="56"/>
  <c r="Y234" i="56"/>
  <c r="J289" i="56"/>
  <c r="V289" i="56"/>
  <c r="AH289" i="56"/>
  <c r="R326" i="56"/>
  <c r="AD326" i="56"/>
  <c r="Q509" i="56"/>
  <c r="AC509" i="56"/>
  <c r="M585" i="56"/>
  <c r="Y585" i="56"/>
  <c r="L105" i="56"/>
  <c r="N105" i="56"/>
  <c r="M70" i="56"/>
  <c r="Y70" i="56"/>
  <c r="P105" i="56"/>
  <c r="AB105" i="56"/>
  <c r="N234" i="56"/>
  <c r="Z234" i="56"/>
  <c r="K289" i="56"/>
  <c r="W289" i="56"/>
  <c r="AI289" i="56"/>
  <c r="S326" i="56"/>
  <c r="AE326" i="56"/>
  <c r="N585" i="56"/>
  <c r="Z585" i="56"/>
  <c r="T597" i="56"/>
  <c r="T596" i="56" s="1"/>
  <c r="M597" i="56"/>
  <c r="M596" i="56" s="1"/>
  <c r="AE289" i="56"/>
  <c r="U289" i="56"/>
  <c r="AC326" i="56"/>
  <c r="K42" i="56"/>
  <c r="K40" i="56" s="1"/>
  <c r="AI42" i="56"/>
  <c r="AI40" i="56" s="1"/>
  <c r="N70" i="56"/>
  <c r="Z70" i="56"/>
  <c r="Q105" i="56"/>
  <c r="AC105" i="56"/>
  <c r="O234" i="56"/>
  <c r="AA234" i="56"/>
  <c r="L289" i="56"/>
  <c r="X289" i="56"/>
  <c r="AM289" i="56"/>
  <c r="T326" i="56"/>
  <c r="AF326" i="56"/>
  <c r="S509" i="56"/>
  <c r="AE509" i="56"/>
  <c r="U574" i="56"/>
  <c r="AG574" i="56"/>
  <c r="O585" i="56"/>
  <c r="AA585" i="56"/>
  <c r="X105" i="56"/>
  <c r="S289" i="56"/>
  <c r="Z105" i="56"/>
  <c r="AG289" i="56"/>
  <c r="Q326" i="56"/>
  <c r="O70" i="56"/>
  <c r="AA70" i="56"/>
  <c r="R105" i="56"/>
  <c r="AD105" i="56"/>
  <c r="P234" i="56"/>
  <c r="AB234" i="56"/>
  <c r="M289" i="56"/>
  <c r="Y289" i="56"/>
  <c r="I289" i="56"/>
  <c r="I326" i="56"/>
  <c r="U326" i="56"/>
  <c r="AG326" i="56"/>
  <c r="J574" i="56"/>
  <c r="V574" i="56"/>
  <c r="AH574" i="56"/>
  <c r="P585" i="56"/>
  <c r="AB585" i="56"/>
  <c r="J326" i="56"/>
  <c r="Y597" i="56"/>
  <c r="Y596" i="56" s="1"/>
  <c r="Z326" i="56"/>
  <c r="P395" i="56"/>
  <c r="AF395" i="56"/>
  <c r="X395" i="56"/>
  <c r="K395" i="56"/>
  <c r="O395" i="56"/>
  <c r="Q395" i="56"/>
  <c r="S395" i="56"/>
  <c r="U395" i="56"/>
  <c r="W395" i="56"/>
  <c r="Y395" i="56"/>
  <c r="AA395" i="56"/>
  <c r="AE395" i="56"/>
  <c r="AG395" i="56"/>
  <c r="AI395" i="56"/>
  <c r="K597" i="56"/>
  <c r="K596" i="56" s="1"/>
  <c r="U597" i="56"/>
  <c r="U596" i="56" s="1"/>
  <c r="W597" i="56"/>
  <c r="W596" i="56" s="1"/>
  <c r="AA597" i="56"/>
  <c r="AA596" i="56" s="1"/>
  <c r="L597" i="56"/>
  <c r="L596" i="56" s="1"/>
  <c r="J597" i="56"/>
  <c r="J596" i="56" s="1"/>
  <c r="L395" i="56"/>
  <c r="T395" i="56"/>
  <c r="AB395" i="56"/>
  <c r="AM395" i="56"/>
  <c r="J395" i="56"/>
  <c r="N395" i="56"/>
  <c r="R395" i="56"/>
  <c r="V395" i="56"/>
  <c r="Z395" i="56"/>
  <c r="AD395" i="56"/>
  <c r="AH395" i="56"/>
  <c r="AB597" i="56"/>
  <c r="AB596" i="56" s="1"/>
  <c r="V597" i="56"/>
  <c r="V596" i="56" s="1"/>
  <c r="X597" i="56"/>
  <c r="X596" i="56" s="1"/>
  <c r="Z597" i="56"/>
  <c r="Z596" i="56" s="1"/>
  <c r="AM509" i="56"/>
  <c r="I234" i="56"/>
  <c r="M395" i="56"/>
  <c r="AC395" i="56"/>
  <c r="L70" i="56"/>
  <c r="P70" i="56"/>
  <c r="T70" i="56"/>
  <c r="X70" i="56"/>
  <c r="AB70" i="56"/>
  <c r="AF70" i="56"/>
  <c r="AM70" i="56"/>
  <c r="J42" i="56"/>
  <c r="J40" i="56" s="1"/>
  <c r="L42" i="56"/>
  <c r="L40" i="56" s="1"/>
  <c r="N42" i="56"/>
  <c r="N40" i="56" s="1"/>
  <c r="P42" i="56"/>
  <c r="P40" i="56" s="1"/>
  <c r="R42" i="56"/>
  <c r="R40" i="56" s="1"/>
  <c r="T42" i="56"/>
  <c r="T40" i="56" s="1"/>
  <c r="V42" i="56"/>
  <c r="V40" i="56" s="1"/>
  <c r="X42" i="56"/>
  <c r="X40" i="56" s="1"/>
  <c r="AB42" i="56"/>
  <c r="AB40" i="56" s="1"/>
  <c r="AF42" i="56"/>
  <c r="AF40" i="56" s="1"/>
  <c r="AM42" i="56"/>
  <c r="J509" i="56"/>
  <c r="N509" i="56"/>
  <c r="P509" i="56"/>
  <c r="R509" i="56"/>
  <c r="T509" i="56"/>
  <c r="V509" i="56"/>
  <c r="X509" i="56"/>
  <c r="Z509" i="56"/>
  <c r="AB509" i="56"/>
  <c r="AD509" i="56"/>
  <c r="AF509" i="56"/>
  <c r="AH509" i="56"/>
  <c r="H98" i="56"/>
  <c r="H99" i="56"/>
  <c r="F99" i="56" s="1"/>
  <c r="H100" i="56"/>
  <c r="AN100" i="56" s="1"/>
  <c r="AM40" i="56" l="1"/>
  <c r="AN98" i="56"/>
  <c r="F100" i="56"/>
  <c r="F98" i="56"/>
  <c r="AN99" i="56"/>
  <c r="H612" i="56" l="1"/>
  <c r="AN612" i="56" s="1"/>
  <c r="F612" i="56" l="1"/>
  <c r="H245" i="56"/>
  <c r="H246" i="56"/>
  <c r="H247" i="56"/>
  <c r="H248" i="56"/>
  <c r="H249" i="56"/>
  <c r="H237" i="56"/>
  <c r="H238" i="56"/>
  <c r="H239" i="56"/>
  <c r="H241" i="56"/>
  <c r="H202" i="56"/>
  <c r="H203" i="56"/>
  <c r="H204" i="56"/>
  <c r="H205" i="56"/>
  <c r="H206" i="56"/>
  <c r="H207" i="56"/>
  <c r="H208" i="56"/>
  <c r="H209" i="56"/>
  <c r="H210" i="56"/>
  <c r="H211" i="56"/>
  <c r="H213" i="56"/>
  <c r="H214" i="56"/>
  <c r="H215" i="56"/>
  <c r="H216" i="56"/>
  <c r="H217" i="56"/>
  <c r="H218" i="56"/>
  <c r="H219" i="56"/>
  <c r="H220" i="56"/>
  <c r="H221" i="56"/>
  <c r="H222" i="56"/>
  <c r="H223" i="56"/>
  <c r="H224" i="56"/>
  <c r="H225" i="56"/>
  <c r="H226" i="56"/>
  <c r="H227" i="56"/>
  <c r="H228" i="56"/>
  <c r="H229" i="56"/>
  <c r="H230" i="56"/>
  <c r="H231" i="56"/>
  <c r="H232" i="56"/>
  <c r="H233" i="56"/>
  <c r="H189" i="56"/>
  <c r="H190" i="56"/>
  <c r="H191" i="56"/>
  <c r="H192" i="56"/>
  <c r="H193" i="56"/>
  <c r="H194" i="56"/>
  <c r="H195" i="56"/>
  <c r="H196" i="56"/>
  <c r="H197" i="56"/>
  <c r="H198" i="56"/>
  <c r="H199" i="56"/>
  <c r="H181" i="56"/>
  <c r="H182" i="56"/>
  <c r="H183" i="56"/>
  <c r="H184" i="56"/>
  <c r="H185" i="56"/>
  <c r="H186" i="56"/>
  <c r="H175" i="56"/>
  <c r="H176" i="56"/>
  <c r="H177" i="56"/>
  <c r="H166" i="56"/>
  <c r="H167" i="56"/>
  <c r="H168" i="56"/>
  <c r="H169" i="56"/>
  <c r="H170" i="56"/>
  <c r="H171" i="56"/>
  <c r="H172" i="56"/>
  <c r="H129" i="56"/>
  <c r="H130" i="56"/>
  <c r="H131" i="56"/>
  <c r="H132" i="56"/>
  <c r="H133" i="56"/>
  <c r="H134" i="56"/>
  <c r="H135" i="56"/>
  <c r="H136" i="56"/>
  <c r="H137" i="56"/>
  <c r="H138" i="56"/>
  <c r="H139" i="56"/>
  <c r="H140" i="56"/>
  <c r="H141" i="56"/>
  <c r="H142" i="56"/>
  <c r="H143" i="56"/>
  <c r="H144" i="56"/>
  <c r="H146" i="56"/>
  <c r="H147" i="56"/>
  <c r="H149" i="56"/>
  <c r="H150" i="56"/>
  <c r="H151" i="56"/>
  <c r="H152" i="56"/>
  <c r="H153" i="56"/>
  <c r="H145" i="56"/>
  <c r="H154" i="56"/>
  <c r="H148" i="56"/>
  <c r="H155" i="56"/>
  <c r="H156" i="56"/>
  <c r="H157" i="56"/>
  <c r="H158" i="56"/>
  <c r="H159" i="56"/>
  <c r="H160" i="56"/>
  <c r="H161" i="56"/>
  <c r="H162" i="56"/>
  <c r="H121" i="56"/>
  <c r="H108" i="56"/>
  <c r="H109" i="56"/>
  <c r="H110" i="56"/>
  <c r="H113" i="56"/>
  <c r="H114" i="56"/>
  <c r="H122" i="56"/>
  <c r="AN122" i="56" s="1"/>
  <c r="H96" i="56"/>
  <c r="H73" i="56"/>
  <c r="H74" i="56"/>
  <c r="H75" i="56"/>
  <c r="H88" i="56"/>
  <c r="H76" i="56"/>
  <c r="H77" i="56"/>
  <c r="H78" i="56"/>
  <c r="H79" i="56"/>
  <c r="H80" i="56"/>
  <c r="H81" i="56"/>
  <c r="H82" i="56"/>
  <c r="H83" i="56"/>
  <c r="H84" i="56"/>
  <c r="H85" i="56"/>
  <c r="H86" i="56"/>
  <c r="H87" i="56"/>
  <c r="H89" i="56"/>
  <c r="H90" i="56"/>
  <c r="H45" i="56"/>
  <c r="H46" i="56"/>
  <c r="H47" i="56"/>
  <c r="H48" i="56"/>
  <c r="H49" i="56"/>
  <c r="H50" i="56"/>
  <c r="H51" i="56"/>
  <c r="H52" i="56"/>
  <c r="H53" i="56"/>
  <c r="H16" i="56"/>
  <c r="H17" i="56"/>
  <c r="H18" i="56"/>
  <c r="H19" i="56"/>
  <c r="H20" i="56"/>
  <c r="H21" i="56"/>
  <c r="H22" i="56"/>
  <c r="H23" i="56"/>
  <c r="H11" i="56"/>
  <c r="H12" i="56"/>
  <c r="H13" i="56"/>
  <c r="H14" i="56"/>
  <c r="G616" i="56" l="1"/>
  <c r="G615" i="56" s="1"/>
  <c r="F613" i="56"/>
  <c r="H613" i="56"/>
  <c r="G613" i="56"/>
  <c r="G609" i="56"/>
  <c r="G583" i="56"/>
  <c r="G575" i="56"/>
  <c r="G572" i="56"/>
  <c r="H572" i="56"/>
  <c r="AN569" i="56"/>
  <c r="AN570" i="56"/>
  <c r="G510" i="56"/>
  <c r="AN573" i="56"/>
  <c r="AN572" i="56" s="1"/>
  <c r="F569" i="56"/>
  <c r="H566" i="56"/>
  <c r="AN566" i="56" s="1"/>
  <c r="H565" i="56"/>
  <c r="AN565" i="56" s="1"/>
  <c r="H564" i="56"/>
  <c r="AN564" i="56" s="1"/>
  <c r="F570" i="56"/>
  <c r="H563" i="56"/>
  <c r="AN563" i="56" s="1"/>
  <c r="H562" i="56"/>
  <c r="AN562" i="56" s="1"/>
  <c r="H561" i="56"/>
  <c r="AN561" i="56" s="1"/>
  <c r="H560" i="56"/>
  <c r="AN560" i="56" s="1"/>
  <c r="H559" i="56"/>
  <c r="AN559" i="56" s="1"/>
  <c r="H558" i="56"/>
  <c r="AN558" i="56" s="1"/>
  <c r="H557" i="56"/>
  <c r="AN557" i="56" s="1"/>
  <c r="H556" i="56"/>
  <c r="I555" i="56"/>
  <c r="I554" i="56" s="1"/>
  <c r="I553" i="56"/>
  <c r="H553" i="56" s="1"/>
  <c r="AN553" i="56" s="1"/>
  <c r="I552" i="56"/>
  <c r="H552" i="56" s="1"/>
  <c r="AN552" i="56" s="1"/>
  <c r="I551" i="56"/>
  <c r="H551" i="56" s="1"/>
  <c r="AN551" i="56" s="1"/>
  <c r="H550" i="56"/>
  <c r="AN550" i="56" s="1"/>
  <c r="H549" i="56"/>
  <c r="AN549" i="56" s="1"/>
  <c r="H548" i="56"/>
  <c r="AN548" i="56" s="1"/>
  <c r="H547" i="56"/>
  <c r="AN547" i="56" s="1"/>
  <c r="H546" i="56"/>
  <c r="AN546" i="56" s="1"/>
  <c r="I545" i="56"/>
  <c r="H545" i="56" s="1"/>
  <c r="I544" i="56"/>
  <c r="H544" i="56" s="1"/>
  <c r="H543" i="56"/>
  <c r="AN543" i="56" s="1"/>
  <c r="H542" i="56"/>
  <c r="AN542" i="56" s="1"/>
  <c r="H541" i="56"/>
  <c r="AN541" i="56" s="1"/>
  <c r="I540" i="56"/>
  <c r="H540" i="56" s="1"/>
  <c r="H539" i="56"/>
  <c r="AN539" i="56" s="1"/>
  <c r="H538" i="56"/>
  <c r="AN538" i="56" s="1"/>
  <c r="H537" i="56"/>
  <c r="AN537" i="56" s="1"/>
  <c r="I536" i="56"/>
  <c r="H536" i="56" s="1"/>
  <c r="AN536" i="56" s="1"/>
  <c r="H535" i="56"/>
  <c r="AN535" i="56" s="1"/>
  <c r="H534" i="56"/>
  <c r="AN534" i="56" s="1"/>
  <c r="H533" i="56"/>
  <c r="AN533" i="56" s="1"/>
  <c r="H532" i="56"/>
  <c r="AN532" i="56" s="1"/>
  <c r="AN531" i="56"/>
  <c r="I531" i="56"/>
  <c r="F531" i="56"/>
  <c r="I530" i="56"/>
  <c r="H530" i="56" s="1"/>
  <c r="H528" i="56"/>
  <c r="AN528" i="56" s="1"/>
  <c r="I527" i="56"/>
  <c r="H527" i="56" s="1"/>
  <c r="AN527" i="56" s="1"/>
  <c r="H526" i="56"/>
  <c r="AN526" i="56" s="1"/>
  <c r="H525" i="56"/>
  <c r="AN525" i="56" s="1"/>
  <c r="H524" i="56"/>
  <c r="AN523" i="56"/>
  <c r="I523" i="56"/>
  <c r="F523" i="56"/>
  <c r="I522" i="56"/>
  <c r="H522" i="56" s="1"/>
  <c r="AN522" i="56" s="1"/>
  <c r="I521" i="56"/>
  <c r="H521" i="56" s="1"/>
  <c r="AN521" i="56" s="1"/>
  <c r="H520" i="56"/>
  <c r="AN520" i="56" s="1"/>
  <c r="I519" i="56"/>
  <c r="H519" i="56" s="1"/>
  <c r="H518" i="56"/>
  <c r="AN518" i="56" s="1"/>
  <c r="H517" i="56"/>
  <c r="AN517" i="56" s="1"/>
  <c r="H516" i="56"/>
  <c r="AN516" i="56" s="1"/>
  <c r="I515" i="56"/>
  <c r="H515" i="56" s="1"/>
  <c r="AN515" i="56" s="1"/>
  <c r="H514" i="56"/>
  <c r="AN514" i="56" s="1"/>
  <c r="H513" i="56"/>
  <c r="AN513" i="56" s="1"/>
  <c r="I512" i="56"/>
  <c r="H511" i="56"/>
  <c r="AN568" i="56" l="1"/>
  <c r="G597" i="56"/>
  <c r="G596" i="56" s="1"/>
  <c r="AN556" i="56"/>
  <c r="AN511" i="56"/>
  <c r="H512" i="56"/>
  <c r="AN512" i="56" s="1"/>
  <c r="I510" i="56"/>
  <c r="F566" i="56"/>
  <c r="G574" i="56"/>
  <c r="F514" i="56"/>
  <c r="F538" i="56"/>
  <c r="F539" i="56"/>
  <c r="H555" i="56"/>
  <c r="H529" i="56"/>
  <c r="AN529" i="56" s="1"/>
  <c r="F511" i="56"/>
  <c r="F517" i="56"/>
  <c r="F533" i="56"/>
  <c r="F535" i="56"/>
  <c r="F520" i="56"/>
  <c r="F524" i="56"/>
  <c r="F526" i="56"/>
  <c r="F542" i="56"/>
  <c r="F546" i="56"/>
  <c r="F548" i="56"/>
  <c r="F550" i="56"/>
  <c r="F557" i="56"/>
  <c r="F559" i="56"/>
  <c r="F561" i="56"/>
  <c r="F563" i="56"/>
  <c r="F564" i="56"/>
  <c r="F530" i="56"/>
  <c r="AN530" i="56"/>
  <c r="F544" i="56"/>
  <c r="AN544" i="56"/>
  <c r="F519" i="56"/>
  <c r="AN519" i="56"/>
  <c r="F540" i="56"/>
  <c r="AN540" i="56"/>
  <c r="F545" i="56"/>
  <c r="AN545" i="56"/>
  <c r="F513" i="56"/>
  <c r="F515" i="56"/>
  <c r="F516" i="56"/>
  <c r="F518" i="56"/>
  <c r="F521" i="56"/>
  <c r="F522" i="56"/>
  <c r="F525" i="56"/>
  <c r="F527" i="56"/>
  <c r="F528" i="56"/>
  <c r="F532" i="56"/>
  <c r="F534" i="56"/>
  <c r="F536" i="56"/>
  <c r="F537" i="56"/>
  <c r="F541" i="56"/>
  <c r="F543" i="56"/>
  <c r="F547" i="56"/>
  <c r="F549" i="56"/>
  <c r="F551" i="56"/>
  <c r="F552" i="56"/>
  <c r="F553" i="56"/>
  <c r="F556" i="56"/>
  <c r="F558" i="56"/>
  <c r="F560" i="56"/>
  <c r="F562" i="56"/>
  <c r="F565" i="56"/>
  <c r="F573" i="56"/>
  <c r="F572" i="56" s="1"/>
  <c r="AN555" i="56" l="1"/>
  <c r="H554" i="56"/>
  <c r="F554" i="56" s="1"/>
  <c r="F512" i="56"/>
  <c r="H510" i="56"/>
  <c r="F510" i="56" s="1"/>
  <c r="AN510" i="56"/>
  <c r="F529" i="56"/>
  <c r="F555" i="56"/>
  <c r="G482" i="56" l="1"/>
  <c r="G466" i="56"/>
  <c r="G424" i="56"/>
  <c r="G423" i="56" s="1"/>
  <c r="G419" i="56"/>
  <c r="G412" i="56"/>
  <c r="G396" i="56"/>
  <c r="G390" i="56"/>
  <c r="G370" i="56"/>
  <c r="G369" i="56" s="1"/>
  <c r="G355" i="56"/>
  <c r="G327" i="56"/>
  <c r="G322" i="56"/>
  <c r="G320" i="56"/>
  <c r="G314" i="56"/>
  <c r="G290" i="56"/>
  <c r="AM286" i="56"/>
  <c r="AM281" i="56" s="1"/>
  <c r="AK286" i="56"/>
  <c r="AJ286" i="56"/>
  <c r="AI286" i="56"/>
  <c r="AH286" i="56"/>
  <c r="AG286" i="56"/>
  <c r="AF286" i="56"/>
  <c r="AE286" i="56"/>
  <c r="AD286" i="56"/>
  <c r="AC286" i="56"/>
  <c r="AB286" i="56"/>
  <c r="AA286" i="56"/>
  <c r="Z286" i="56"/>
  <c r="Y286" i="56"/>
  <c r="X286" i="56"/>
  <c r="W286" i="56"/>
  <c r="V286" i="56"/>
  <c r="U286" i="56"/>
  <c r="T286" i="56"/>
  <c r="S286" i="56"/>
  <c r="R286" i="56"/>
  <c r="Q286" i="56"/>
  <c r="P286" i="56"/>
  <c r="O286" i="56"/>
  <c r="N286" i="56"/>
  <c r="M286" i="56"/>
  <c r="L286" i="56"/>
  <c r="K286" i="56"/>
  <c r="J286" i="56"/>
  <c r="I286" i="56"/>
  <c r="G286" i="56"/>
  <c r="I282" i="56"/>
  <c r="J282" i="56"/>
  <c r="J281" i="56" s="1"/>
  <c r="K282" i="56"/>
  <c r="K281" i="56" s="1"/>
  <c r="L282" i="56"/>
  <c r="L281" i="56" s="1"/>
  <c r="M282" i="56"/>
  <c r="N282" i="56"/>
  <c r="O282" i="56"/>
  <c r="P282" i="56"/>
  <c r="Q282" i="56"/>
  <c r="R282" i="56"/>
  <c r="S282" i="56"/>
  <c r="T282" i="56"/>
  <c r="T281" i="56" s="1"/>
  <c r="U282" i="56"/>
  <c r="V282" i="56"/>
  <c r="W282" i="56"/>
  <c r="X282" i="56"/>
  <c r="X281" i="56" s="1"/>
  <c r="Y282" i="56"/>
  <c r="Y281" i="56" s="1"/>
  <c r="Z282" i="56"/>
  <c r="Z281" i="56" s="1"/>
  <c r="AA282" i="56"/>
  <c r="AB282" i="56"/>
  <c r="AC282" i="56"/>
  <c r="AD282" i="56"/>
  <c r="AE282" i="56"/>
  <c r="AF282" i="56"/>
  <c r="AF281" i="56" s="1"/>
  <c r="AG282" i="56"/>
  <c r="AG281" i="56" s="1"/>
  <c r="AH282" i="56"/>
  <c r="AH281" i="56" s="1"/>
  <c r="AI282" i="56"/>
  <c r="AI281" i="56" s="1"/>
  <c r="AJ282" i="56"/>
  <c r="AK282" i="56"/>
  <c r="G282" i="56"/>
  <c r="G260" i="56"/>
  <c r="I260" i="56"/>
  <c r="I259" i="56" s="1"/>
  <c r="J260" i="56"/>
  <c r="J259" i="56" s="1"/>
  <c r="K260" i="56"/>
  <c r="K259" i="56" s="1"/>
  <c r="L260" i="56"/>
  <c r="L259" i="56" s="1"/>
  <c r="M260" i="56"/>
  <c r="M259" i="56" s="1"/>
  <c r="N260" i="56"/>
  <c r="N259" i="56" s="1"/>
  <c r="O260" i="56"/>
  <c r="O259" i="56" s="1"/>
  <c r="P260" i="56"/>
  <c r="P259" i="56" s="1"/>
  <c r="Q260" i="56"/>
  <c r="Q259" i="56" s="1"/>
  <c r="R260" i="56"/>
  <c r="R259" i="56" s="1"/>
  <c r="S260" i="56"/>
  <c r="S259" i="56" s="1"/>
  <c r="T260" i="56"/>
  <c r="T259" i="56" s="1"/>
  <c r="U260" i="56"/>
  <c r="U259" i="56" s="1"/>
  <c r="V260" i="56"/>
  <c r="V259" i="56" s="1"/>
  <c r="W260" i="56"/>
  <c r="W259" i="56" s="1"/>
  <c r="X260" i="56"/>
  <c r="X259" i="56" s="1"/>
  <c r="Y260" i="56"/>
  <c r="Y259" i="56" s="1"/>
  <c r="Z260" i="56"/>
  <c r="Z259" i="56" s="1"/>
  <c r="AA260" i="56"/>
  <c r="AA259" i="56" s="1"/>
  <c r="AB260" i="56"/>
  <c r="AB259" i="56" s="1"/>
  <c r="AC260" i="56"/>
  <c r="AC259" i="56" s="1"/>
  <c r="AD260" i="56"/>
  <c r="AD259" i="56" s="1"/>
  <c r="AE260" i="56"/>
  <c r="AE259" i="56" s="1"/>
  <c r="AF260" i="56"/>
  <c r="AF259" i="56" s="1"/>
  <c r="AG260" i="56"/>
  <c r="AG259" i="56" s="1"/>
  <c r="AH260" i="56"/>
  <c r="AH259" i="56" s="1"/>
  <c r="AI260" i="56"/>
  <c r="AI259" i="56" s="1"/>
  <c r="AJ260" i="56"/>
  <c r="AJ259" i="56" s="1"/>
  <c r="AK260" i="56"/>
  <c r="AK259" i="56" s="1"/>
  <c r="AM260" i="56"/>
  <c r="AM259" i="56" s="1"/>
  <c r="G273" i="56"/>
  <c r="G271" i="56"/>
  <c r="H367" i="56"/>
  <c r="F367" i="56" s="1"/>
  <c r="H345" i="56"/>
  <c r="H346" i="56"/>
  <c r="H366" i="56"/>
  <c r="AN366" i="56" s="1"/>
  <c r="G234" i="56"/>
  <c r="W281" i="56" l="1"/>
  <c r="V281" i="56"/>
  <c r="U281" i="56"/>
  <c r="M281" i="56"/>
  <c r="G476" i="56"/>
  <c r="N281" i="56"/>
  <c r="AC281" i="56"/>
  <c r="AD281" i="56"/>
  <c r="R281" i="56"/>
  <c r="Q281" i="56"/>
  <c r="S281" i="56"/>
  <c r="AB281" i="56"/>
  <c r="P281" i="56"/>
  <c r="AE281" i="56"/>
  <c r="AA281" i="56"/>
  <c r="O281" i="56"/>
  <c r="G289" i="56"/>
  <c r="G259" i="56"/>
  <c r="I281" i="56"/>
  <c r="G326" i="56"/>
  <c r="G395" i="56"/>
  <c r="AN367" i="56"/>
  <c r="G281" i="56"/>
  <c r="G178" i="56" l="1"/>
  <c r="H179" i="56"/>
  <c r="F179" i="56" s="1"/>
  <c r="AN162" i="56"/>
  <c r="AN161" i="56"/>
  <c r="AN160" i="56"/>
  <c r="AN159" i="56"/>
  <c r="F159" i="56"/>
  <c r="AN158" i="56"/>
  <c r="AN157" i="56"/>
  <c r="AN156" i="56"/>
  <c r="AN155" i="56"/>
  <c r="F155" i="56"/>
  <c r="AN154" i="56"/>
  <c r="AN145" i="56"/>
  <c r="AN153" i="56"/>
  <c r="AN152" i="56"/>
  <c r="AN151" i="56"/>
  <c r="AN150" i="56"/>
  <c r="AN149" i="56"/>
  <c r="AN147" i="56"/>
  <c r="AN146" i="56"/>
  <c r="AN144" i="56"/>
  <c r="AN143" i="56"/>
  <c r="AN142" i="56"/>
  <c r="AN141" i="56"/>
  <c r="AN140" i="56"/>
  <c r="AN139" i="56"/>
  <c r="AN138" i="56"/>
  <c r="AN137" i="56"/>
  <c r="AN136" i="56"/>
  <c r="AN135" i="56"/>
  <c r="AN134" i="56"/>
  <c r="AN133" i="56"/>
  <c r="AN132" i="56"/>
  <c r="AN131" i="56"/>
  <c r="AN130" i="56"/>
  <c r="AN129" i="56"/>
  <c r="H128" i="56"/>
  <c r="AN128" i="56" l="1"/>
  <c r="H127" i="56"/>
  <c r="F127" i="56" s="1"/>
  <c r="AN163" i="56"/>
  <c r="F128" i="56"/>
  <c r="F130" i="56"/>
  <c r="F132" i="56"/>
  <c r="F134" i="56"/>
  <c r="F136" i="56"/>
  <c r="F138" i="56"/>
  <c r="F140" i="56"/>
  <c r="F142" i="56"/>
  <c r="F144" i="56"/>
  <c r="F147" i="56"/>
  <c r="F150" i="56"/>
  <c r="F152" i="56"/>
  <c r="F145" i="56"/>
  <c r="F148" i="56"/>
  <c r="F157" i="56"/>
  <c r="F160" i="56"/>
  <c r="F162" i="56"/>
  <c r="F129" i="56"/>
  <c r="F131" i="56"/>
  <c r="F133" i="56"/>
  <c r="F135" i="56"/>
  <c r="F137" i="56"/>
  <c r="F139" i="56"/>
  <c r="F141" i="56"/>
  <c r="F143" i="56"/>
  <c r="F146" i="56"/>
  <c r="F149" i="56"/>
  <c r="F151" i="56"/>
  <c r="F153" i="56"/>
  <c r="F154" i="56"/>
  <c r="F156" i="56"/>
  <c r="F158" i="56"/>
  <c r="F161" i="56"/>
  <c r="I164" i="56"/>
  <c r="J164" i="56"/>
  <c r="K164" i="56"/>
  <c r="L164" i="56"/>
  <c r="M164" i="56"/>
  <c r="N164" i="56"/>
  <c r="O164" i="56"/>
  <c r="P164" i="56"/>
  <c r="Q164" i="56"/>
  <c r="R164" i="56"/>
  <c r="S164" i="56"/>
  <c r="T164" i="56"/>
  <c r="U164" i="56"/>
  <c r="V164" i="56"/>
  <c r="W164" i="56"/>
  <c r="X164" i="56"/>
  <c r="Y164" i="56"/>
  <c r="Z164" i="56"/>
  <c r="AA164" i="56"/>
  <c r="AB164" i="56"/>
  <c r="AC164" i="56"/>
  <c r="AD164" i="56"/>
  <c r="AE164" i="56"/>
  <c r="AF164" i="56"/>
  <c r="AG164" i="56"/>
  <c r="AH164" i="56"/>
  <c r="AI164" i="56"/>
  <c r="AJ164" i="56"/>
  <c r="AJ126" i="56" s="1"/>
  <c r="AK164" i="56"/>
  <c r="AM164" i="56"/>
  <c r="G164" i="56"/>
  <c r="AN127" i="56" l="1"/>
  <c r="AI126" i="56"/>
  <c r="AG126" i="56"/>
  <c r="AE126" i="56"/>
  <c r="AC126" i="56"/>
  <c r="AA126" i="56"/>
  <c r="Y126" i="56"/>
  <c r="W126" i="56"/>
  <c r="U126" i="56"/>
  <c r="S126" i="56"/>
  <c r="Q126" i="56"/>
  <c r="O126" i="56"/>
  <c r="M126" i="56"/>
  <c r="K126" i="56"/>
  <c r="G126" i="56"/>
  <c r="AM126" i="56"/>
  <c r="AK126" i="56"/>
  <c r="AH126" i="56"/>
  <c r="AF126" i="56"/>
  <c r="AD126" i="56"/>
  <c r="AB126" i="56"/>
  <c r="Z126" i="56"/>
  <c r="X126" i="56"/>
  <c r="V126" i="56"/>
  <c r="T126" i="56"/>
  <c r="R126" i="56"/>
  <c r="P126" i="56"/>
  <c r="N126" i="56"/>
  <c r="L126" i="56"/>
  <c r="J126" i="56"/>
  <c r="F163" i="56"/>
  <c r="G124" i="56"/>
  <c r="H124" i="56"/>
  <c r="F124" i="56"/>
  <c r="G115" i="56"/>
  <c r="H120" i="56"/>
  <c r="G92" i="56"/>
  <c r="AN104" i="56"/>
  <c r="H66" i="56"/>
  <c r="F66" i="56" s="1"/>
  <c r="H67" i="56"/>
  <c r="F67" i="56" s="1"/>
  <c r="G105" i="56" l="1"/>
  <c r="G70" i="56"/>
  <c r="AN66" i="56"/>
  <c r="AN67" i="56"/>
  <c r="G43" i="56" l="1"/>
  <c r="G54" i="56"/>
  <c r="AN614" i="56"/>
  <c r="AN613" i="56" s="1"/>
  <c r="G590" i="56"/>
  <c r="G586" i="56"/>
  <c r="G42" i="56" l="1"/>
  <c r="G40" i="56" s="1"/>
  <c r="G585" i="56"/>
  <c r="H611" i="56"/>
  <c r="AN611" i="56" s="1"/>
  <c r="H288" i="56" l="1"/>
  <c r="F288" i="56" l="1"/>
  <c r="AN288" i="56"/>
  <c r="H360" i="56"/>
  <c r="H276" i="56"/>
  <c r="H275" i="56"/>
  <c r="H361" i="56"/>
  <c r="F276" i="56" l="1"/>
  <c r="AN276" i="56"/>
  <c r="F275" i="56"/>
  <c r="AN275" i="56"/>
  <c r="F360" i="56"/>
  <c r="AN360" i="56"/>
  <c r="F356" i="56"/>
  <c r="F361" i="56"/>
  <c r="AN361" i="56"/>
  <c r="H462" i="56"/>
  <c r="F462" i="56" s="1"/>
  <c r="AN462" i="56" l="1"/>
  <c r="H617" i="56"/>
  <c r="F617" i="56" l="1"/>
  <c r="H483" i="56"/>
  <c r="H97" i="56"/>
  <c r="F483" i="56" l="1"/>
  <c r="F482" i="56" s="1"/>
  <c r="AN483" i="56"/>
  <c r="AN482" i="56" s="1"/>
  <c r="H482" i="56"/>
  <c r="F97" i="56"/>
  <c r="AN97" i="56"/>
  <c r="H364" i="56"/>
  <c r="H365" i="56"/>
  <c r="F365" i="56" l="1"/>
  <c r="AN365" i="56"/>
  <c r="F364" i="56"/>
  <c r="AN364" i="56"/>
  <c r="L584" i="56"/>
  <c r="L583" i="56" s="1"/>
  <c r="L574" i="56" s="1"/>
  <c r="L509" i="56" l="1"/>
  <c r="K243" i="56"/>
  <c r="K242" i="56" s="1"/>
  <c r="K234" i="56" s="1"/>
  <c r="H278" i="56" l="1"/>
  <c r="H187" i="56"/>
  <c r="F187" i="56" s="1"/>
  <c r="H255" i="56"/>
  <c r="AN255" i="56" s="1"/>
  <c r="F278" i="56" l="1"/>
  <c r="AN278" i="56"/>
  <c r="AN187" i="56"/>
  <c r="F255" i="56"/>
  <c r="AM389" i="56" l="1"/>
  <c r="AM234" i="56"/>
  <c r="AN567" i="56"/>
  <c r="AN554" i="56" s="1"/>
  <c r="H625" i="56"/>
  <c r="H624" i="56" s="1"/>
  <c r="K584" i="56"/>
  <c r="K583" i="56" s="1"/>
  <c r="K574" i="56" s="1"/>
  <c r="I582" i="56"/>
  <c r="H582" i="56" s="1"/>
  <c r="I580" i="56"/>
  <c r="H579" i="56"/>
  <c r="AN579" i="56" s="1"/>
  <c r="H578" i="56"/>
  <c r="AN578" i="56" s="1"/>
  <c r="I577" i="56"/>
  <c r="H576" i="56"/>
  <c r="G509" i="56"/>
  <c r="H508" i="56"/>
  <c r="H481" i="56"/>
  <c r="H479" i="56" s="1"/>
  <c r="AN480" i="56"/>
  <c r="F478" i="56"/>
  <c r="F477" i="56" s="1"/>
  <c r="H475" i="56"/>
  <c r="AN475" i="56" s="1"/>
  <c r="H474" i="56"/>
  <c r="AN474" i="56" s="1"/>
  <c r="H473" i="56"/>
  <c r="AN473" i="56" s="1"/>
  <c r="H472" i="56"/>
  <c r="AN472" i="56" s="1"/>
  <c r="I471" i="56"/>
  <c r="H470" i="56"/>
  <c r="AN470" i="56" s="1"/>
  <c r="H469" i="56"/>
  <c r="AN469" i="56" s="1"/>
  <c r="H468" i="56"/>
  <c r="AN468" i="56" s="1"/>
  <c r="H467" i="56"/>
  <c r="G465" i="56"/>
  <c r="H464" i="56"/>
  <c r="AN464" i="56" s="1"/>
  <c r="AN463" i="56" s="1"/>
  <c r="G463" i="56"/>
  <c r="H461" i="56"/>
  <c r="AN461" i="56" s="1"/>
  <c r="H451" i="56"/>
  <c r="AN451" i="56" s="1"/>
  <c r="H450" i="56"/>
  <c r="AN450" i="56" s="1"/>
  <c r="H449" i="56"/>
  <c r="AN449" i="56" s="1"/>
  <c r="H448" i="56"/>
  <c r="AN448" i="56" s="1"/>
  <c r="H447" i="56"/>
  <c r="AN447" i="56" s="1"/>
  <c r="H446" i="56"/>
  <c r="AN446" i="56" s="1"/>
  <c r="H445" i="56"/>
  <c r="AN445" i="56" s="1"/>
  <c r="H444" i="56"/>
  <c r="AN444" i="56" s="1"/>
  <c r="H455" i="56"/>
  <c r="AN455" i="56" s="1"/>
  <c r="AN456" i="56"/>
  <c r="F456" i="56"/>
  <c r="H459" i="56"/>
  <c r="AN459" i="56" s="1"/>
  <c r="H443" i="56"/>
  <c r="AN443" i="56" s="1"/>
  <c r="H442" i="56"/>
  <c r="AN442" i="56" s="1"/>
  <c r="H441" i="56"/>
  <c r="AN441" i="56" s="1"/>
  <c r="H440" i="56"/>
  <c r="AN440" i="56" s="1"/>
  <c r="H439" i="56"/>
  <c r="AN439" i="56" s="1"/>
  <c r="H458" i="56"/>
  <c r="H460" i="56"/>
  <c r="H454" i="56"/>
  <c r="AN454" i="56" s="1"/>
  <c r="H438" i="56"/>
  <c r="AN438" i="56" s="1"/>
  <c r="H437" i="56"/>
  <c r="AN437" i="56" s="1"/>
  <c r="H436" i="56"/>
  <c r="AN436" i="56" s="1"/>
  <c r="H435" i="56"/>
  <c r="AN435" i="56" s="1"/>
  <c r="H434" i="56"/>
  <c r="AN434" i="56" s="1"/>
  <c r="H433" i="56"/>
  <c r="AN433" i="56" s="1"/>
  <c r="H432" i="56"/>
  <c r="AN432" i="56" s="1"/>
  <c r="H431" i="56"/>
  <c r="AN431" i="56" s="1"/>
  <c r="H430" i="56"/>
  <c r="AN430" i="56" s="1"/>
  <c r="H453" i="56"/>
  <c r="H429" i="56"/>
  <c r="AN429" i="56" s="1"/>
  <c r="H428" i="56"/>
  <c r="AN428" i="56" s="1"/>
  <c r="H427" i="56"/>
  <c r="AN427" i="56" s="1"/>
  <c r="H426" i="56"/>
  <c r="AN426" i="56" s="1"/>
  <c r="H425" i="56"/>
  <c r="H411" i="56"/>
  <c r="AN411" i="56" s="1"/>
  <c r="H410" i="56"/>
  <c r="AN410" i="56" s="1"/>
  <c r="AN418" i="56"/>
  <c r="AN417" i="56" s="1"/>
  <c r="F418" i="56"/>
  <c r="F417" i="56" s="1"/>
  <c r="AN422" i="56"/>
  <c r="AN416" i="56"/>
  <c r="F416" i="56"/>
  <c r="H409" i="56"/>
  <c r="AN409" i="56" s="1"/>
  <c r="I415" i="56"/>
  <c r="H415" i="56" s="1"/>
  <c r="AN415" i="56" s="1"/>
  <c r="H408" i="56"/>
  <c r="AN408" i="56" s="1"/>
  <c r="H407" i="56"/>
  <c r="AN407" i="56" s="1"/>
  <c r="H406" i="56"/>
  <c r="AN406" i="56" s="1"/>
  <c r="H405" i="56"/>
  <c r="AN405" i="56" s="1"/>
  <c r="I414" i="56"/>
  <c r="H414" i="56" s="1"/>
  <c r="AN414" i="56" s="1"/>
  <c r="H421" i="56"/>
  <c r="H404" i="56"/>
  <c r="AN404" i="56" s="1"/>
  <c r="H403" i="56"/>
  <c r="AN403" i="56" s="1"/>
  <c r="AN420" i="56"/>
  <c r="H402" i="56"/>
  <c r="AN402" i="56" s="1"/>
  <c r="H401" i="56"/>
  <c r="AN401" i="56" s="1"/>
  <c r="H400" i="56"/>
  <c r="AN400" i="56" s="1"/>
  <c r="H399" i="56"/>
  <c r="AN399" i="56" s="1"/>
  <c r="H398" i="56"/>
  <c r="AN397" i="56"/>
  <c r="F397" i="56"/>
  <c r="I413" i="56"/>
  <c r="H394" i="56"/>
  <c r="AN393" i="56"/>
  <c r="F393" i="56"/>
  <c r="H392" i="56"/>
  <c r="AN392" i="56" s="1"/>
  <c r="H391" i="56"/>
  <c r="AI389" i="56"/>
  <c r="AG389" i="56"/>
  <c r="AE389" i="56"/>
  <c r="AD389" i="56"/>
  <c r="AA389" i="56"/>
  <c r="Z389" i="56"/>
  <c r="X389" i="56"/>
  <c r="V389" i="56"/>
  <c r="U389" i="56"/>
  <c r="S389" i="56"/>
  <c r="R389" i="56"/>
  <c r="Q389" i="56"/>
  <c r="P389" i="56"/>
  <c r="N389" i="56"/>
  <c r="M389" i="56"/>
  <c r="L389" i="56"/>
  <c r="K389" i="56"/>
  <c r="J389" i="56"/>
  <c r="I389" i="56"/>
  <c r="G389" i="56"/>
  <c r="H385" i="56"/>
  <c r="H383" i="56"/>
  <c r="AN383" i="56" s="1"/>
  <c r="AA386" i="56"/>
  <c r="AA384" i="56" s="1"/>
  <c r="AA380" i="56" s="1"/>
  <c r="H382" i="56"/>
  <c r="H381" i="56" s="1"/>
  <c r="H379" i="56"/>
  <c r="H378" i="56"/>
  <c r="H377" i="56"/>
  <c r="H376" i="56"/>
  <c r="H375" i="56"/>
  <c r="H374" i="56"/>
  <c r="H373" i="56"/>
  <c r="AN373" i="56" s="1"/>
  <c r="H372" i="56"/>
  <c r="H371" i="56"/>
  <c r="H354" i="56"/>
  <c r="AN354" i="56" s="1"/>
  <c r="H353" i="56"/>
  <c r="H352" i="56"/>
  <c r="H351" i="56"/>
  <c r="AN351" i="56" s="1"/>
  <c r="H350" i="56"/>
  <c r="H349" i="56"/>
  <c r="AN349" i="56" s="1"/>
  <c r="H348" i="56"/>
  <c r="AN346" i="56"/>
  <c r="H344" i="56"/>
  <c r="AN344" i="56" s="1"/>
  <c r="H343" i="56"/>
  <c r="H342" i="56"/>
  <c r="AN342" i="56" s="1"/>
  <c r="H341" i="56"/>
  <c r="AN341" i="56" s="1"/>
  <c r="H340" i="56"/>
  <c r="H339" i="56"/>
  <c r="AN339" i="56" s="1"/>
  <c r="H338" i="56"/>
  <c r="H363" i="56"/>
  <c r="AN363" i="56" s="1"/>
  <c r="H355" i="56"/>
  <c r="H337" i="56"/>
  <c r="AN337" i="56" s="1"/>
  <c r="H362" i="56"/>
  <c r="H336" i="56"/>
  <c r="AN336" i="56" s="1"/>
  <c r="H335" i="56"/>
  <c r="AN335" i="56" s="1"/>
  <c r="H334" i="56"/>
  <c r="AN334" i="56" s="1"/>
  <c r="H333" i="56"/>
  <c r="AN333" i="56" s="1"/>
  <c r="H332" i="56"/>
  <c r="AN332" i="56" s="1"/>
  <c r="H331" i="56"/>
  <c r="AN331" i="56" s="1"/>
  <c r="H330" i="56"/>
  <c r="AN330" i="56" s="1"/>
  <c r="H329" i="56"/>
  <c r="H328" i="56"/>
  <c r="AN328" i="56" s="1"/>
  <c r="H313" i="56"/>
  <c r="AN313" i="56" s="1"/>
  <c r="H312" i="56"/>
  <c r="AN312" i="56" s="1"/>
  <c r="H311" i="56"/>
  <c r="AN311" i="56" s="1"/>
  <c r="H319" i="56"/>
  <c r="AN319" i="56" s="1"/>
  <c r="H318" i="56"/>
  <c r="AN318" i="56" s="1"/>
  <c r="H310" i="56"/>
  <c r="AN310" i="56" s="1"/>
  <c r="H317" i="56"/>
  <c r="AN317" i="56" s="1"/>
  <c r="H321" i="56"/>
  <c r="H309" i="56"/>
  <c r="AN309" i="56" s="1"/>
  <c r="H308" i="56"/>
  <c r="AN308" i="56" s="1"/>
  <c r="H307" i="56"/>
  <c r="AN307" i="56" s="1"/>
  <c r="H306" i="56"/>
  <c r="AN306" i="56" s="1"/>
  <c r="H305" i="56"/>
  <c r="AN305" i="56" s="1"/>
  <c r="H304" i="56"/>
  <c r="AN304" i="56" s="1"/>
  <c r="H303" i="56"/>
  <c r="H302" i="56"/>
  <c r="H301" i="56"/>
  <c r="H300" i="56"/>
  <c r="H299" i="56"/>
  <c r="AN299" i="56" s="1"/>
  <c r="H298" i="56"/>
  <c r="H316" i="56"/>
  <c r="AN316" i="56" s="1"/>
  <c r="H297" i="56"/>
  <c r="H296" i="56"/>
  <c r="AN296" i="56" s="1"/>
  <c r="H295" i="56"/>
  <c r="H294" i="56"/>
  <c r="AN294" i="56" s="1"/>
  <c r="H293" i="56"/>
  <c r="H292" i="56"/>
  <c r="AN292" i="56" s="1"/>
  <c r="H291" i="56"/>
  <c r="AN324" i="56"/>
  <c r="H315" i="56"/>
  <c r="H287" i="56"/>
  <c r="AN287" i="56" s="1"/>
  <c r="H285" i="56"/>
  <c r="AN285" i="56" s="1"/>
  <c r="H284" i="56"/>
  <c r="AN284" i="56" s="1"/>
  <c r="H283" i="56"/>
  <c r="H277" i="56"/>
  <c r="AN277" i="56" s="1"/>
  <c r="H274" i="56"/>
  <c r="H270" i="56"/>
  <c r="AN270" i="56" s="1"/>
  <c r="H269" i="56"/>
  <c r="H268" i="56"/>
  <c r="AN268" i="56" s="1"/>
  <c r="H267" i="56"/>
  <c r="H266" i="56"/>
  <c r="AN266" i="56" s="1"/>
  <c r="H265" i="56"/>
  <c r="H264" i="56"/>
  <c r="H263" i="56"/>
  <c r="H262" i="56"/>
  <c r="AN262" i="56" s="1"/>
  <c r="H272" i="56"/>
  <c r="H261" i="56"/>
  <c r="H254" i="56"/>
  <c r="AN254" i="56" s="1"/>
  <c r="H253" i="56"/>
  <c r="AN253" i="56" s="1"/>
  <c r="H252" i="56"/>
  <c r="AN252" i="56" s="1"/>
  <c r="H251" i="56"/>
  <c r="AN251" i="56" s="1"/>
  <c r="H250" i="56"/>
  <c r="AN250" i="56" s="1"/>
  <c r="AN249" i="56"/>
  <c r="AN248" i="56"/>
  <c r="AN247" i="56"/>
  <c r="AN246" i="56"/>
  <c r="AN245" i="56"/>
  <c r="AN241" i="56"/>
  <c r="H244" i="56"/>
  <c r="AN244" i="56" s="1"/>
  <c r="H257" i="56"/>
  <c r="H256" i="56" s="1"/>
  <c r="H243" i="56"/>
  <c r="AN239" i="56"/>
  <c r="J240" i="56"/>
  <c r="AN238" i="56"/>
  <c r="AN237" i="56"/>
  <c r="H236" i="56"/>
  <c r="H180" i="56"/>
  <c r="H174" i="56"/>
  <c r="AN174" i="56" s="1"/>
  <c r="AN168" i="56"/>
  <c r="AN177" i="56"/>
  <c r="AN175" i="56"/>
  <c r="AN176" i="56"/>
  <c r="H173" i="56"/>
  <c r="AN173" i="56" s="1"/>
  <c r="AN170" i="56"/>
  <c r="AN172" i="56"/>
  <c r="AN233" i="56"/>
  <c r="AN232" i="56"/>
  <c r="AN231" i="56"/>
  <c r="AN230" i="56"/>
  <c r="AN229" i="56"/>
  <c r="AN228" i="56"/>
  <c r="AN227" i="56"/>
  <c r="AN226" i="56"/>
  <c r="AN225" i="56"/>
  <c r="AN224" i="56"/>
  <c r="AN223" i="56"/>
  <c r="AN222" i="56"/>
  <c r="AN221" i="56"/>
  <c r="AN220" i="56"/>
  <c r="AN219" i="56"/>
  <c r="AN218" i="56"/>
  <c r="AN217" i="56"/>
  <c r="AN216" i="56"/>
  <c r="AN215" i="56"/>
  <c r="AN214" i="56"/>
  <c r="AN213" i="56"/>
  <c r="I212" i="56"/>
  <c r="AN211" i="56"/>
  <c r="AN209" i="56"/>
  <c r="AN207" i="56"/>
  <c r="AN205" i="56"/>
  <c r="AN203" i="56"/>
  <c r="H201" i="56"/>
  <c r="AN201" i="56" s="1"/>
  <c r="H200" i="56"/>
  <c r="AN199" i="56"/>
  <c r="AN197" i="56"/>
  <c r="AN195" i="56"/>
  <c r="AN193" i="56"/>
  <c r="AN191" i="56"/>
  <c r="AN189" i="56"/>
  <c r="H188" i="56"/>
  <c r="AN186" i="56"/>
  <c r="AN185" i="56"/>
  <c r="AN184" i="56"/>
  <c r="AN183" i="56"/>
  <c r="AN182" i="56"/>
  <c r="AN181" i="56"/>
  <c r="AN169" i="56"/>
  <c r="AN171" i="56"/>
  <c r="AN167" i="56"/>
  <c r="H165" i="56"/>
  <c r="H123" i="56"/>
  <c r="H119" i="56" s="1"/>
  <c r="F119" i="56" s="1"/>
  <c r="AN125" i="56"/>
  <c r="AN124" i="56" s="1"/>
  <c r="AN120" i="56"/>
  <c r="H118" i="56"/>
  <c r="AN117" i="56"/>
  <c r="F117" i="56"/>
  <c r="AN114" i="56"/>
  <c r="AN113" i="56"/>
  <c r="I112" i="56"/>
  <c r="I111" i="56"/>
  <c r="AN110" i="56"/>
  <c r="AN109" i="56"/>
  <c r="H116" i="56"/>
  <c r="AN116" i="56" s="1"/>
  <c r="AN108" i="56"/>
  <c r="AN121" i="56"/>
  <c r="H107" i="56"/>
  <c r="AN90" i="56"/>
  <c r="AN89" i="56"/>
  <c r="AN96" i="56"/>
  <c r="AN84" i="56"/>
  <c r="AN83" i="56"/>
  <c r="AN82" i="56"/>
  <c r="AN81" i="56"/>
  <c r="AN80" i="56"/>
  <c r="AN79" i="56"/>
  <c r="F79" i="56"/>
  <c r="AN78" i="56"/>
  <c r="AN77" i="56"/>
  <c r="AN76" i="56"/>
  <c r="AN88" i="56"/>
  <c r="H95" i="56"/>
  <c r="H94" i="56" s="1"/>
  <c r="F94" i="56" s="1"/>
  <c r="AN87" i="56"/>
  <c r="AN86" i="56"/>
  <c r="AN85" i="56"/>
  <c r="AN75" i="56"/>
  <c r="AN74" i="56"/>
  <c r="H93" i="56"/>
  <c r="H103" i="56"/>
  <c r="AN73" i="56"/>
  <c r="H72" i="56"/>
  <c r="H71" i="56" s="1"/>
  <c r="F71" i="56" s="1"/>
  <c r="H69" i="56"/>
  <c r="AN69" i="56" s="1"/>
  <c r="H68" i="56"/>
  <c r="AN68" i="56" s="1"/>
  <c r="AM65" i="56"/>
  <c r="AM64" i="56" s="1"/>
  <c r="AI65" i="56"/>
  <c r="AI64" i="56" s="1"/>
  <c r="AH65" i="56"/>
  <c r="AH64" i="56" s="1"/>
  <c r="AG65" i="56"/>
  <c r="AG64" i="56" s="1"/>
  <c r="AF65" i="56"/>
  <c r="AF64" i="56" s="1"/>
  <c r="AE65" i="56"/>
  <c r="AE64" i="56" s="1"/>
  <c r="AD65" i="56"/>
  <c r="AD64" i="56" s="1"/>
  <c r="AC65" i="56"/>
  <c r="AC64" i="56" s="1"/>
  <c r="AB65" i="56"/>
  <c r="AB64" i="56" s="1"/>
  <c r="AA65" i="56"/>
  <c r="AA64" i="56" s="1"/>
  <c r="Z65" i="56"/>
  <c r="Z64" i="56" s="1"/>
  <c r="Y65" i="56"/>
  <c r="Y64" i="56" s="1"/>
  <c r="X65" i="56"/>
  <c r="X64" i="56" s="1"/>
  <c r="W65" i="56"/>
  <c r="W64" i="56" s="1"/>
  <c r="V65" i="56"/>
  <c r="V64" i="56" s="1"/>
  <c r="U65" i="56"/>
  <c r="U64" i="56" s="1"/>
  <c r="T65" i="56"/>
  <c r="T64" i="56" s="1"/>
  <c r="S65" i="56"/>
  <c r="S64" i="56" s="1"/>
  <c r="R65" i="56"/>
  <c r="R64" i="56" s="1"/>
  <c r="Q65" i="56"/>
  <c r="Q64" i="56" s="1"/>
  <c r="P65" i="56"/>
  <c r="P64" i="56" s="1"/>
  <c r="O65" i="56"/>
  <c r="O64" i="56" s="1"/>
  <c r="N65" i="56"/>
  <c r="N64" i="56" s="1"/>
  <c r="M65" i="56"/>
  <c r="M64" i="56" s="1"/>
  <c r="L65" i="56"/>
  <c r="L64" i="56" s="1"/>
  <c r="K65" i="56"/>
  <c r="K64" i="56" s="1"/>
  <c r="J65" i="56"/>
  <c r="J64" i="56" s="1"/>
  <c r="I65" i="56"/>
  <c r="I64" i="56" s="1"/>
  <c r="G65" i="56"/>
  <c r="G64" i="56" s="1"/>
  <c r="AN50" i="56"/>
  <c r="H57" i="56"/>
  <c r="AN49" i="56"/>
  <c r="AN48" i="56"/>
  <c r="AN59" i="56"/>
  <c r="F59" i="56"/>
  <c r="AN46" i="56"/>
  <c r="H56" i="56"/>
  <c r="AN45" i="56"/>
  <c r="H55" i="56"/>
  <c r="H44" i="56"/>
  <c r="AN22" i="56"/>
  <c r="AN20" i="56"/>
  <c r="AN18" i="56"/>
  <c r="AN16" i="56"/>
  <c r="H15" i="56"/>
  <c r="AN14" i="56"/>
  <c r="F14" i="56"/>
  <c r="AN13" i="56"/>
  <c r="AN11" i="56"/>
  <c r="H10" i="56"/>
  <c r="AN10" i="56" s="1"/>
  <c r="H608" i="56"/>
  <c r="AN608" i="56" s="1"/>
  <c r="H607" i="56"/>
  <c r="AN607" i="56" s="1"/>
  <c r="H606" i="56"/>
  <c r="AN606" i="56" s="1"/>
  <c r="H605" i="56"/>
  <c r="AN605" i="56" s="1"/>
  <c r="H604" i="56"/>
  <c r="AN604" i="56" s="1"/>
  <c r="H603" i="56"/>
  <c r="AN603" i="56" s="1"/>
  <c r="H602" i="56"/>
  <c r="H601" i="56"/>
  <c r="AN601" i="56" s="1"/>
  <c r="H610" i="56"/>
  <c r="H600" i="56"/>
  <c r="AN600" i="56" s="1"/>
  <c r="H599" i="56"/>
  <c r="AN599" i="56" s="1"/>
  <c r="H598" i="56"/>
  <c r="H622" i="56"/>
  <c r="AN622" i="56" s="1"/>
  <c r="H620" i="56"/>
  <c r="AN620" i="56" s="1"/>
  <c r="H621" i="56"/>
  <c r="AN621" i="56" s="1"/>
  <c r="I619" i="56"/>
  <c r="H618" i="56"/>
  <c r="H595" i="56"/>
  <c r="AN595" i="56" s="1"/>
  <c r="H594" i="56"/>
  <c r="AN594" i="56" s="1"/>
  <c r="H593" i="56"/>
  <c r="AN593" i="56" s="1"/>
  <c r="H592" i="56"/>
  <c r="AN592" i="56" s="1"/>
  <c r="H591" i="56"/>
  <c r="H589" i="56"/>
  <c r="AN589" i="56" s="1"/>
  <c r="H588" i="56"/>
  <c r="AN588" i="56" s="1"/>
  <c r="I587" i="56"/>
  <c r="I106" i="56" l="1"/>
  <c r="AN385" i="56"/>
  <c r="F381" i="56"/>
  <c r="H359" i="56"/>
  <c r="AN103" i="56"/>
  <c r="AN102" i="56" s="1"/>
  <c r="H102" i="56"/>
  <c r="H452" i="56"/>
  <c r="F452" i="56" s="1"/>
  <c r="H457" i="56"/>
  <c r="F457" i="56" s="1"/>
  <c r="AN453" i="56"/>
  <c r="AN452" i="56" s="1"/>
  <c r="AN458" i="56"/>
  <c r="H9" i="56"/>
  <c r="H8" i="56" s="1"/>
  <c r="I616" i="56"/>
  <c r="I615" i="56" s="1"/>
  <c r="I597" i="56" s="1"/>
  <c r="I596" i="56" s="1"/>
  <c r="K509" i="56"/>
  <c r="AN625" i="56"/>
  <c r="H623" i="56"/>
  <c r="AN576" i="56"/>
  <c r="I412" i="56"/>
  <c r="I395" i="56" s="1"/>
  <c r="AN508" i="56"/>
  <c r="AN507" i="56" s="1"/>
  <c r="H507" i="56"/>
  <c r="H290" i="56"/>
  <c r="F355" i="56"/>
  <c r="H212" i="56"/>
  <c r="H178" i="56" s="1"/>
  <c r="I178" i="56"/>
  <c r="I126" i="56" s="1"/>
  <c r="H587" i="56"/>
  <c r="F587" i="56" s="1"/>
  <c r="I586" i="56"/>
  <c r="I585" i="56" s="1"/>
  <c r="H111" i="56"/>
  <c r="AN111" i="56" s="1"/>
  <c r="I105" i="56"/>
  <c r="H240" i="56"/>
  <c r="H235" i="56" s="1"/>
  <c r="J235" i="56"/>
  <c r="J234" i="56" s="1"/>
  <c r="I466" i="56"/>
  <c r="I465" i="56"/>
  <c r="H580" i="56"/>
  <c r="AN580" i="56" s="1"/>
  <c r="I575" i="56"/>
  <c r="I574" i="56" s="1"/>
  <c r="I509" i="56" s="1"/>
  <c r="AN602" i="56"/>
  <c r="H112" i="56"/>
  <c r="AN112" i="56" s="1"/>
  <c r="AN618" i="56"/>
  <c r="AN610" i="56"/>
  <c r="AN609" i="56" s="1"/>
  <c r="H609" i="56"/>
  <c r="H577" i="56"/>
  <c r="AN577" i="56" s="1"/>
  <c r="H584" i="56"/>
  <c r="H583" i="56" s="1"/>
  <c r="AN481" i="56"/>
  <c r="AN479" i="56" s="1"/>
  <c r="H476" i="56"/>
  <c r="H471" i="56"/>
  <c r="H465" i="56" s="1"/>
  <c r="AN460" i="56"/>
  <c r="AN467" i="56"/>
  <c r="AN425" i="56"/>
  <c r="AN424" i="56" s="1"/>
  <c r="H424" i="56"/>
  <c r="AN421" i="56"/>
  <c r="AN419" i="56" s="1"/>
  <c r="H419" i="56"/>
  <c r="F419" i="56" s="1"/>
  <c r="H413" i="56"/>
  <c r="F413" i="56" s="1"/>
  <c r="AN398" i="56"/>
  <c r="AN396" i="56" s="1"/>
  <c r="H396" i="56"/>
  <c r="H390" i="56"/>
  <c r="F390" i="56" s="1"/>
  <c r="AN382" i="56"/>
  <c r="AN381" i="56" s="1"/>
  <c r="AN371" i="56"/>
  <c r="H370" i="56"/>
  <c r="H369" i="56" s="1"/>
  <c r="AN362" i="56"/>
  <c r="AN359" i="56" s="1"/>
  <c r="F359" i="56"/>
  <c r="AN329" i="56"/>
  <c r="H327" i="56"/>
  <c r="AN323" i="56"/>
  <c r="AN322" i="56" s="1"/>
  <c r="H322" i="56"/>
  <c r="F322" i="56" s="1"/>
  <c r="AN321" i="56"/>
  <c r="AN320" i="56" s="1"/>
  <c r="H320" i="56"/>
  <c r="F320" i="56" s="1"/>
  <c r="H314" i="56"/>
  <c r="F314" i="56" s="1"/>
  <c r="AN286" i="56"/>
  <c r="H286" i="56"/>
  <c r="F286" i="56" s="1"/>
  <c r="AN283" i="56"/>
  <c r="AN282" i="56" s="1"/>
  <c r="H282" i="56"/>
  <c r="F282" i="56" s="1"/>
  <c r="AN261" i="56"/>
  <c r="H260" i="56"/>
  <c r="H273" i="56"/>
  <c r="F273" i="56" s="1"/>
  <c r="AN272" i="56"/>
  <c r="AN271" i="56" s="1"/>
  <c r="H271" i="56"/>
  <c r="H242" i="56"/>
  <c r="F242" i="56" s="1"/>
  <c r="AN264" i="56"/>
  <c r="AN243" i="56"/>
  <c r="AN242" i="56" s="1"/>
  <c r="AN257" i="56"/>
  <c r="AN256" i="56" s="1"/>
  <c r="H164" i="56"/>
  <c r="F164" i="56" s="1"/>
  <c r="AN236" i="56"/>
  <c r="AN180" i="56"/>
  <c r="AN165" i="56"/>
  <c r="AN123" i="56"/>
  <c r="AN119" i="56" s="1"/>
  <c r="H41" i="56"/>
  <c r="AN118" i="56"/>
  <c r="AN115" i="56" s="1"/>
  <c r="H115" i="56"/>
  <c r="F115" i="56" s="1"/>
  <c r="AN107" i="56"/>
  <c r="AN95" i="56"/>
  <c r="AN94" i="56" s="1"/>
  <c r="AN93" i="56"/>
  <c r="AN92" i="56" s="1"/>
  <c r="H92" i="56"/>
  <c r="F92" i="56" s="1"/>
  <c r="AN72" i="56"/>
  <c r="AN71" i="56" s="1"/>
  <c r="H54" i="56"/>
  <c r="F54" i="56" s="1"/>
  <c r="H43" i="56"/>
  <c r="AN55" i="56"/>
  <c r="AN591" i="56"/>
  <c r="AN590" i="56" s="1"/>
  <c r="H590" i="56"/>
  <c r="AN598" i="56"/>
  <c r="H619" i="56"/>
  <c r="F619" i="56" s="1"/>
  <c r="AN166" i="56"/>
  <c r="F608" i="56"/>
  <c r="F606" i="56"/>
  <c r="H386" i="56"/>
  <c r="AN386" i="56" s="1"/>
  <c r="F382" i="56"/>
  <c r="F383" i="56"/>
  <c r="H389" i="56"/>
  <c r="AN389" i="56" s="1"/>
  <c r="F165" i="56"/>
  <c r="F169" i="56"/>
  <c r="F181" i="56"/>
  <c r="F183" i="56"/>
  <c r="F185" i="56"/>
  <c r="F618" i="56"/>
  <c r="F598" i="56"/>
  <c r="F599" i="56"/>
  <c r="F610" i="56"/>
  <c r="F602" i="56"/>
  <c r="F604" i="56"/>
  <c r="F611" i="56"/>
  <c r="AN188" i="56"/>
  <c r="F188" i="56"/>
  <c r="AN190" i="56"/>
  <c r="F190" i="56"/>
  <c r="AN192" i="56"/>
  <c r="F192" i="56"/>
  <c r="AN194" i="56"/>
  <c r="F194" i="56"/>
  <c r="AN196" i="56"/>
  <c r="F196" i="56"/>
  <c r="AN198" i="56"/>
  <c r="F198" i="56"/>
  <c r="AN200" i="56"/>
  <c r="F200" i="56"/>
  <c r="AN202" i="56"/>
  <c r="F202" i="56"/>
  <c r="AN204" i="56"/>
  <c r="F204" i="56"/>
  <c r="AN206" i="56"/>
  <c r="F206" i="56"/>
  <c r="AN208" i="56"/>
  <c r="F208" i="56"/>
  <c r="AN210" i="56"/>
  <c r="F210" i="56"/>
  <c r="F172" i="56"/>
  <c r="F170" i="56"/>
  <c r="F237" i="56"/>
  <c r="F261" i="56"/>
  <c r="F262" i="56"/>
  <c r="F411" i="56"/>
  <c r="F467" i="56"/>
  <c r="F469" i="56"/>
  <c r="F10" i="56"/>
  <c r="F16" i="56"/>
  <c r="F18" i="56"/>
  <c r="F20" i="56"/>
  <c r="F22" i="56"/>
  <c r="F69" i="56"/>
  <c r="F114" i="56"/>
  <c r="F122" i="56"/>
  <c r="F284" i="56"/>
  <c r="F287" i="56"/>
  <c r="F480" i="56"/>
  <c r="F371" i="56"/>
  <c r="F373" i="56"/>
  <c r="F399" i="56"/>
  <c r="F400" i="56"/>
  <c r="F402" i="56"/>
  <c r="F403" i="56"/>
  <c r="F421" i="56"/>
  <c r="F406" i="56"/>
  <c r="F408" i="56"/>
  <c r="F625" i="56"/>
  <c r="F588" i="56"/>
  <c r="F591" i="56"/>
  <c r="F593" i="56"/>
  <c r="F595" i="56"/>
  <c r="F121" i="56"/>
  <c r="F116" i="56"/>
  <c r="F110" i="56"/>
  <c r="F217" i="56"/>
  <c r="F219" i="56"/>
  <c r="F221" i="56"/>
  <c r="F223" i="56"/>
  <c r="F225" i="56"/>
  <c r="F227" i="56"/>
  <c r="F229" i="56"/>
  <c r="F231" i="56"/>
  <c r="F233" i="56"/>
  <c r="F173" i="56"/>
  <c r="F177" i="56"/>
  <c r="F168" i="56"/>
  <c r="F180" i="56"/>
  <c r="F239" i="56"/>
  <c r="F257" i="56"/>
  <c r="F256" i="56" s="1"/>
  <c r="F241" i="56"/>
  <c r="F245" i="56"/>
  <c r="F247" i="56"/>
  <c r="F249" i="56"/>
  <c r="F251" i="56"/>
  <c r="F253" i="56"/>
  <c r="AN263" i="56"/>
  <c r="F263" i="56"/>
  <c r="AN265" i="56"/>
  <c r="F265" i="56"/>
  <c r="AN267" i="56"/>
  <c r="F267" i="56"/>
  <c r="AN269" i="56"/>
  <c r="F269" i="56"/>
  <c r="AN274" i="56"/>
  <c r="AN273" i="56" s="1"/>
  <c r="F274" i="56"/>
  <c r="F621" i="56"/>
  <c r="F622" i="56"/>
  <c r="F13" i="56"/>
  <c r="F55" i="56"/>
  <c r="F45" i="56"/>
  <c r="F46" i="56"/>
  <c r="F48" i="56"/>
  <c r="F49" i="56"/>
  <c r="F50" i="56"/>
  <c r="F73" i="56"/>
  <c r="F93" i="56"/>
  <c r="F75" i="56"/>
  <c r="F85" i="56"/>
  <c r="F87" i="56"/>
  <c r="F88" i="56"/>
  <c r="F77" i="56"/>
  <c r="F80" i="56"/>
  <c r="F82" i="56"/>
  <c r="F83" i="56"/>
  <c r="F90" i="56"/>
  <c r="AN315" i="56"/>
  <c r="F315" i="56"/>
  <c r="AN291" i="56"/>
  <c r="F291" i="56"/>
  <c r="AN293" i="56"/>
  <c r="F293" i="56"/>
  <c r="AN295" i="56"/>
  <c r="F295" i="56"/>
  <c r="AN297" i="56"/>
  <c r="F297" i="56"/>
  <c r="AN298" i="56"/>
  <c r="F298" i="56"/>
  <c r="AN300" i="56"/>
  <c r="F300" i="56"/>
  <c r="AN301" i="56"/>
  <c r="F301" i="56"/>
  <c r="AN302" i="56"/>
  <c r="F302" i="56"/>
  <c r="AN303" i="56"/>
  <c r="F303" i="56"/>
  <c r="F305" i="56"/>
  <c r="F306" i="56"/>
  <c r="F308" i="56"/>
  <c r="F321" i="56"/>
  <c r="F310" i="56"/>
  <c r="F319" i="56"/>
  <c r="F312" i="56"/>
  <c r="F330" i="56"/>
  <c r="F332" i="56"/>
  <c r="F334" i="56"/>
  <c r="F335" i="56"/>
  <c r="F336" i="56"/>
  <c r="F362" i="56"/>
  <c r="F337" i="56"/>
  <c r="F363" i="56"/>
  <c r="F339" i="56"/>
  <c r="F341" i="56"/>
  <c r="F342" i="56"/>
  <c r="F344" i="56"/>
  <c r="F346" i="56"/>
  <c r="F349" i="56"/>
  <c r="F351" i="56"/>
  <c r="F354" i="56"/>
  <c r="AN375" i="56"/>
  <c r="F375" i="56"/>
  <c r="AN377" i="56"/>
  <c r="F377" i="56"/>
  <c r="AN379" i="56"/>
  <c r="F379" i="56"/>
  <c r="F578" i="56"/>
  <c r="F392" i="56"/>
  <c r="F425" i="56"/>
  <c r="F427" i="56"/>
  <c r="F429" i="56"/>
  <c r="F430" i="56"/>
  <c r="F432" i="56"/>
  <c r="F436" i="56"/>
  <c r="F438" i="56"/>
  <c r="F460" i="56"/>
  <c r="F439" i="56"/>
  <c r="F441" i="56"/>
  <c r="F443" i="56"/>
  <c r="F455" i="56"/>
  <c r="F446" i="56"/>
  <c r="F448" i="56"/>
  <c r="F450" i="56"/>
  <c r="F461" i="56"/>
  <c r="F472" i="56"/>
  <c r="F474" i="56"/>
  <c r="F589" i="56"/>
  <c r="F592" i="56"/>
  <c r="F594" i="56"/>
  <c r="F620" i="56"/>
  <c r="F600" i="56"/>
  <c r="F601" i="56"/>
  <c r="F603" i="56"/>
  <c r="F605" i="56"/>
  <c r="F607" i="56"/>
  <c r="F11" i="56"/>
  <c r="AN44" i="56"/>
  <c r="F44" i="56"/>
  <c r="AN51" i="56"/>
  <c r="F51" i="56"/>
  <c r="AN56" i="56"/>
  <c r="F56" i="56"/>
  <c r="AN47" i="56"/>
  <c r="F47" i="56"/>
  <c r="AN52" i="56"/>
  <c r="F52" i="56"/>
  <c r="AN57" i="56"/>
  <c r="F57" i="56"/>
  <c r="AN53" i="56"/>
  <c r="F53" i="56"/>
  <c r="AN12" i="56"/>
  <c r="F12" i="56"/>
  <c r="AN15" i="56"/>
  <c r="F15" i="56"/>
  <c r="AN17" i="56"/>
  <c r="F17" i="56"/>
  <c r="AN19" i="56"/>
  <c r="F19" i="56"/>
  <c r="AN21" i="56"/>
  <c r="F21" i="56"/>
  <c r="AN23" i="56"/>
  <c r="F23" i="56"/>
  <c r="H65" i="56"/>
  <c r="H64" i="56" s="1"/>
  <c r="F64" i="56" s="1"/>
  <c r="F68" i="56"/>
  <c r="F72" i="56"/>
  <c r="F103" i="56"/>
  <c r="F74" i="56"/>
  <c r="F104" i="56"/>
  <c r="F86" i="56"/>
  <c r="F95" i="56"/>
  <c r="F76" i="56"/>
  <c r="F78" i="56"/>
  <c r="F81" i="56"/>
  <c r="F84" i="56"/>
  <c r="F89" i="56"/>
  <c r="F107" i="56"/>
  <c r="F108" i="56"/>
  <c r="F109" i="56"/>
  <c r="F113" i="56"/>
  <c r="F118" i="56"/>
  <c r="F120" i="56"/>
  <c r="F123" i="56"/>
  <c r="F166" i="56"/>
  <c r="F167" i="56"/>
  <c r="F171" i="56"/>
  <c r="F182" i="56"/>
  <c r="F184" i="56"/>
  <c r="F186" i="56"/>
  <c r="F189" i="56"/>
  <c r="F191" i="56"/>
  <c r="F193" i="56"/>
  <c r="F195" i="56"/>
  <c r="F197" i="56"/>
  <c r="F199" i="56"/>
  <c r="F201" i="56"/>
  <c r="F203" i="56"/>
  <c r="F205" i="56"/>
  <c r="F207" i="56"/>
  <c r="F209" i="56"/>
  <c r="F211" i="56"/>
  <c r="F213" i="56"/>
  <c r="F214" i="56"/>
  <c r="F215" i="56"/>
  <c r="F216" i="56"/>
  <c r="F218" i="56"/>
  <c r="F220" i="56"/>
  <c r="F222" i="56"/>
  <c r="F224" i="56"/>
  <c r="F226" i="56"/>
  <c r="F228" i="56"/>
  <c r="F230" i="56"/>
  <c r="F232" i="56"/>
  <c r="F176" i="56"/>
  <c r="F175" i="56"/>
  <c r="F174" i="56"/>
  <c r="F236" i="56"/>
  <c r="F238" i="56"/>
  <c r="F243" i="56"/>
  <c r="F244" i="56"/>
  <c r="F246" i="56"/>
  <c r="F248" i="56"/>
  <c r="F250" i="56"/>
  <c r="F252" i="56"/>
  <c r="F254" i="56"/>
  <c r="F272" i="56"/>
  <c r="F271" i="56" s="1"/>
  <c r="F264" i="56"/>
  <c r="F266" i="56"/>
  <c r="F268" i="56"/>
  <c r="F270" i="56"/>
  <c r="F277" i="56"/>
  <c r="F283" i="56"/>
  <c r="F285" i="56"/>
  <c r="F292" i="56"/>
  <c r="F294" i="56"/>
  <c r="F296" i="56"/>
  <c r="F316" i="56"/>
  <c r="F299" i="56"/>
  <c r="F304" i="56"/>
  <c r="F307" i="56"/>
  <c r="F309" i="56"/>
  <c r="F317" i="56"/>
  <c r="F318" i="56"/>
  <c r="F311" i="56"/>
  <c r="F313" i="56"/>
  <c r="F328" i="56"/>
  <c r="F329" i="56"/>
  <c r="F331" i="56"/>
  <c r="F333" i="56"/>
  <c r="AN357" i="56"/>
  <c r="F357" i="56"/>
  <c r="AN338" i="56"/>
  <c r="F338" i="56"/>
  <c r="AN340" i="56"/>
  <c r="F340" i="56"/>
  <c r="AN343" i="56"/>
  <c r="F343" i="56"/>
  <c r="AN345" i="56"/>
  <c r="F345" i="56"/>
  <c r="F366" i="56"/>
  <c r="AN348" i="56"/>
  <c r="F348" i="56"/>
  <c r="AN350" i="56"/>
  <c r="F350" i="56"/>
  <c r="AN352" i="56"/>
  <c r="F352" i="56"/>
  <c r="AN353" i="56"/>
  <c r="F353" i="56"/>
  <c r="AN356" i="56"/>
  <c r="F385" i="56"/>
  <c r="AN391" i="56"/>
  <c r="F391" i="56"/>
  <c r="AN394" i="56"/>
  <c r="F394" i="56"/>
  <c r="AN372" i="56"/>
  <c r="F372" i="56"/>
  <c r="AN374" i="56"/>
  <c r="F374" i="56"/>
  <c r="AN376" i="56"/>
  <c r="F376" i="56"/>
  <c r="AN378" i="56"/>
  <c r="F378" i="56"/>
  <c r="F398" i="56"/>
  <c r="F401" i="56"/>
  <c r="F404" i="56"/>
  <c r="F414" i="56"/>
  <c r="F405" i="56"/>
  <c r="F407" i="56"/>
  <c r="F415" i="56"/>
  <c r="F409" i="56"/>
  <c r="F410" i="56"/>
  <c r="F426" i="56"/>
  <c r="F428" i="56"/>
  <c r="F453" i="56"/>
  <c r="F431" i="56"/>
  <c r="F433" i="56"/>
  <c r="F434" i="56"/>
  <c r="F435" i="56"/>
  <c r="F437" i="56"/>
  <c r="F454" i="56"/>
  <c r="F458" i="56"/>
  <c r="F440" i="56"/>
  <c r="F442" i="56"/>
  <c r="F459" i="56"/>
  <c r="F444" i="56"/>
  <c r="F445" i="56"/>
  <c r="F447" i="56"/>
  <c r="F449" i="56"/>
  <c r="F451" i="56"/>
  <c r="H463" i="56"/>
  <c r="F464" i="56"/>
  <c r="F468" i="56"/>
  <c r="F470" i="56"/>
  <c r="F473" i="56"/>
  <c r="F475" i="56"/>
  <c r="F481" i="56"/>
  <c r="F508" i="56"/>
  <c r="F507" i="56" s="1"/>
  <c r="F582" i="56"/>
  <c r="AN582" i="56"/>
  <c r="F576" i="56"/>
  <c r="F579" i="56"/>
  <c r="AN106" i="56" l="1"/>
  <c r="AN476" i="56"/>
  <c r="F479" i="56"/>
  <c r="F476" i="56" s="1"/>
  <c r="H106" i="56"/>
  <c r="F106" i="56" s="1"/>
  <c r="AN105" i="56"/>
  <c r="AN54" i="56"/>
  <c r="F41" i="56"/>
  <c r="F580" i="56"/>
  <c r="AN587" i="56"/>
  <c r="AN586" i="56" s="1"/>
  <c r="F623" i="56"/>
  <c r="F624" i="56"/>
  <c r="AN623" i="56"/>
  <c r="AN624" i="56"/>
  <c r="H423" i="56"/>
  <c r="AN384" i="56"/>
  <c r="AN380" i="56" s="1"/>
  <c r="H384" i="56"/>
  <c r="F102" i="56"/>
  <c r="F70" i="56" s="1"/>
  <c r="F9" i="56"/>
  <c r="H281" i="56"/>
  <c r="AN457" i="56"/>
  <c r="AN423" i="56" s="1"/>
  <c r="AN281" i="56"/>
  <c r="H326" i="56"/>
  <c r="F424" i="56"/>
  <c r="F423" i="56" s="1"/>
  <c r="H289" i="56"/>
  <c r="H259" i="56"/>
  <c r="AN9" i="56"/>
  <c r="AN8" i="56" s="1"/>
  <c r="H586" i="56"/>
  <c r="F586" i="56" s="1"/>
  <c r="H466" i="56"/>
  <c r="F466" i="56" s="1"/>
  <c r="F112" i="56"/>
  <c r="F240" i="56"/>
  <c r="AN585" i="56"/>
  <c r="AN314" i="56"/>
  <c r="H575" i="56"/>
  <c r="H574" i="56" s="1"/>
  <c r="H616" i="56"/>
  <c r="H615" i="56" s="1"/>
  <c r="F616" i="56"/>
  <c r="F615" i="56" s="1"/>
  <c r="AN584" i="56"/>
  <c r="AN583" i="56" s="1"/>
  <c r="F471" i="56"/>
  <c r="AN355" i="56"/>
  <c r="F178" i="56"/>
  <c r="F126" i="56" s="1"/>
  <c r="H126" i="56"/>
  <c r="H234" i="56"/>
  <c r="AN234" i="56" s="1"/>
  <c r="F235" i="56"/>
  <c r="F234" i="56" s="1"/>
  <c r="AN575" i="56"/>
  <c r="AN327" i="56"/>
  <c r="AN43" i="56"/>
  <c r="AN290" i="56"/>
  <c r="AN370" i="56"/>
  <c r="AN369" i="56" s="1"/>
  <c r="AN390" i="56"/>
  <c r="AN70" i="56"/>
  <c r="F577" i="56"/>
  <c r="AN471" i="56"/>
  <c r="AN465" i="56" s="1"/>
  <c r="F584" i="56"/>
  <c r="F583" i="56" s="1"/>
  <c r="F609" i="56"/>
  <c r="F212" i="56"/>
  <c r="AN413" i="56"/>
  <c r="AN412" i="56" s="1"/>
  <c r="AN395" i="56" s="1"/>
  <c r="H412" i="56"/>
  <c r="F412" i="56" s="1"/>
  <c r="F396" i="56"/>
  <c r="F370" i="56"/>
  <c r="F369" i="56" s="1"/>
  <c r="F327" i="56"/>
  <c r="F326" i="56" s="1"/>
  <c r="F290" i="56"/>
  <c r="F289" i="56" s="1"/>
  <c r="F281" i="56"/>
  <c r="F260" i="56"/>
  <c r="F259" i="56" s="1"/>
  <c r="AN260" i="56"/>
  <c r="AN259" i="56" s="1"/>
  <c r="AN240" i="56"/>
  <c r="AN235" i="56" s="1"/>
  <c r="AN212" i="56"/>
  <c r="AN178" i="56" s="1"/>
  <c r="AN164" i="56"/>
  <c r="F111" i="56"/>
  <c r="F43" i="56"/>
  <c r="F42" i="56" s="1"/>
  <c r="H42" i="56"/>
  <c r="H40" i="56" s="1"/>
  <c r="H70" i="56"/>
  <c r="AN619" i="56"/>
  <c r="AN616" i="56" s="1"/>
  <c r="F590" i="56"/>
  <c r="F386" i="56"/>
  <c r="F65" i="56"/>
  <c r="F389" i="56"/>
  <c r="F465" i="56"/>
  <c r="F463" i="56"/>
  <c r="AN65" i="56"/>
  <c r="AN64" i="56" s="1"/>
  <c r="AN289" i="56" l="1"/>
  <c r="H105" i="56"/>
  <c r="F40" i="56"/>
  <c r="F384" i="56"/>
  <c r="F380" i="56" s="1"/>
  <c r="H380" i="56"/>
  <c r="F585" i="56"/>
  <c r="AN326" i="56"/>
  <c r="H585" i="56"/>
  <c r="F575" i="56"/>
  <c r="F574" i="56" s="1"/>
  <c r="H597" i="56"/>
  <c r="F597" i="56" s="1"/>
  <c r="F596" i="56" s="1"/>
  <c r="AN615" i="56"/>
  <c r="AN574" i="56"/>
  <c r="AN509" i="56" s="1"/>
  <c r="H395" i="56"/>
  <c r="AN126" i="56"/>
  <c r="AN466" i="56"/>
  <c r="AN42" i="56"/>
  <c r="AN40" i="56" s="1"/>
  <c r="F509" i="56"/>
  <c r="H509" i="56"/>
  <c r="F395" i="56"/>
  <c r="F105" i="56"/>
  <c r="H596" i="56" l="1"/>
  <c r="AN597" i="56"/>
  <c r="AN596" i="56" s="1"/>
  <c r="F8" i="56" l="1"/>
</calcChain>
</file>

<file path=xl/sharedStrings.xml><?xml version="1.0" encoding="utf-8"?>
<sst xmlns="http://schemas.openxmlformats.org/spreadsheetml/2006/main" count="2925" uniqueCount="843">
  <si>
    <t>TT</t>
  </si>
  <si>
    <t>Địa điểm</t>
  </si>
  <si>
    <t>Diện tích (ha)</t>
  </si>
  <si>
    <t>Ghi chú</t>
  </si>
  <si>
    <t>I</t>
  </si>
  <si>
    <t>II</t>
  </si>
  <si>
    <t>Đất thương mại dịch vụ</t>
  </si>
  <si>
    <t>TT. Trần Cao</t>
  </si>
  <si>
    <t>Đất cơ sở sản xuất phi nông nghiệp</t>
  </si>
  <si>
    <t>IV</t>
  </si>
  <si>
    <t>Đất giao thông</t>
  </si>
  <si>
    <t>V</t>
  </si>
  <si>
    <t>Đất thủy lợi</t>
  </si>
  <si>
    <t>VI</t>
  </si>
  <si>
    <t>Đất công trình năng lượng</t>
  </si>
  <si>
    <t>VII</t>
  </si>
  <si>
    <t>Đất cơ sở văn hóa</t>
  </si>
  <si>
    <t>VIII</t>
  </si>
  <si>
    <t>Đất cơ sở giáo dục - đào tạo</t>
  </si>
  <si>
    <t>IX</t>
  </si>
  <si>
    <t xml:space="preserve">Đấu giá QSDĐ cho nhân dân làm nhà ở </t>
  </si>
  <si>
    <t>Đấu giá QSDĐ cho nhân dân làm nhà ở thôn Duyệt Lễ</t>
  </si>
  <si>
    <t>Đấu giá QSDĐ cho nhân dân làm nhà ở (huyện chủ đầu tư)</t>
  </si>
  <si>
    <t>X</t>
  </si>
  <si>
    <t>XI</t>
  </si>
  <si>
    <t>Đất nghĩa trang, nghĩa địa</t>
  </si>
  <si>
    <t>XII</t>
  </si>
  <si>
    <t>Đất bãi thải, xử lý chất thải</t>
  </si>
  <si>
    <t>Đất cơ sở thể dục thể thao</t>
  </si>
  <si>
    <t>Đất xây dựng trụ sở cơ quan</t>
  </si>
  <si>
    <t>Công trình, dự án, nhu cầu sử dụng đất (ghi theo mục đích sử dụng đất)</t>
  </si>
  <si>
    <t>Mã QH</t>
  </si>
  <si>
    <t>LUC</t>
  </si>
  <si>
    <t>CLN</t>
  </si>
  <si>
    <t>NTS</t>
  </si>
  <si>
    <t>DGT</t>
  </si>
  <si>
    <t>DTL</t>
  </si>
  <si>
    <t>DGD</t>
  </si>
  <si>
    <t>DCH</t>
  </si>
  <si>
    <t>ONT</t>
  </si>
  <si>
    <t xml:space="preserve">Đất quốc phòng </t>
  </si>
  <si>
    <t>CQP</t>
  </si>
  <si>
    <t>2025</t>
  </si>
  <si>
    <t>Chuyển tiếp</t>
  </si>
  <si>
    <t>2021</t>
  </si>
  <si>
    <t>Trận địa phòng ngự (Đồng Chạ, thôn Hà Linh)</t>
  </si>
  <si>
    <t>2022-2025</t>
  </si>
  <si>
    <t>Cụm công trình sở chỉ huy cơ bản; sở chỉ huy thống nhất; công trình cất giấu vũ khí vật chất hậu cần kỹ thuật (Thôn Duyên Linh, An Nhuế)</t>
  </si>
  <si>
    <t>Trận địa phòng ngự của tiểu đoàn bộ binh huyện (Đồng Chạ, Bắc Hà Linh)</t>
  </si>
  <si>
    <t xml:space="preserve">Trận địa hỏa lực số 2 (Đồng Dầm, Duyên Linh) </t>
  </si>
  <si>
    <t>Sở chỉ huy hậu phương; Công trình cất giấu vũ khí vật chất hậu cần kỹ thuật (Đồng Mái, Hoàng Tranh)</t>
  </si>
  <si>
    <t>2026-2030</t>
  </si>
  <si>
    <t>Trận địa hỏa lực số 1 (Đồng Dền, Trần Hạ</t>
  </si>
  <si>
    <t>Trận địa phòng ngự số 3 (Đồng Chìa, Tống Xá)</t>
  </si>
  <si>
    <t>Trận địa hỏa lực số 1 (Đồng Trại Cá)</t>
  </si>
  <si>
    <t>Trận địa hỏa lực số 3 (Đồng Sau Kho)</t>
  </si>
  <si>
    <t>Đất an ninh</t>
  </si>
  <si>
    <t>CAN</t>
  </si>
  <si>
    <t>2022</t>
  </si>
  <si>
    <t>Đất cụm công nghiệp</t>
  </si>
  <si>
    <t>SKN</t>
  </si>
  <si>
    <t>TMD</t>
  </si>
  <si>
    <t>2023</t>
  </si>
  <si>
    <t>2024</t>
  </si>
  <si>
    <t>SKC</t>
  </si>
  <si>
    <t>Đất cơ sở sản xuất phi nông nghiệp thôn Hoàng Xá</t>
  </si>
  <si>
    <t>Nhà máy nước sạch</t>
  </si>
  <si>
    <t>ĐZ 110kv từ TBA 220kV Phố Cao - Hưng Hà</t>
  </si>
  <si>
    <t>DNL</t>
  </si>
  <si>
    <t>Xây dựng ĐZ và TBA huyện Phù Cừ, tỉnh Hưng Yên năm 2021</t>
  </si>
  <si>
    <t>Xuất tuyến 476 sau TBA 110kv Tiên Lữ</t>
  </si>
  <si>
    <t>2021-2025</t>
  </si>
  <si>
    <t>Xuất tuyến 474 sau TBA 110kv Phố Cao</t>
  </si>
  <si>
    <t>Cải tạo đường dây 110kv Kim Động - Phố Cao đang tách khỏi vận hành sang lưới 22kV</t>
  </si>
  <si>
    <t>Xây dựng ĐZ và TBA huyện Phù Cừ, tỉnh Hưng Yên năm 2021-2030</t>
  </si>
  <si>
    <t>DVH</t>
  </si>
  <si>
    <t>Đất cơ sở y tế</t>
  </si>
  <si>
    <t>DYT</t>
  </si>
  <si>
    <t>Mở rộng trường tiểu học</t>
  </si>
  <si>
    <t>Mở rộng trường mầm non thôn Khả Duy</t>
  </si>
  <si>
    <t>DTT</t>
  </si>
  <si>
    <t>Xây dựng sân thể dục thể thao trung tâm xã</t>
  </si>
  <si>
    <t>Xây dựng sân thể dục thể thao thôn Cát Dương</t>
  </si>
  <si>
    <t>Đất chợ</t>
  </si>
  <si>
    <t>Chợ Minh Tiến</t>
  </si>
  <si>
    <t>Mở rộng chợ trung tâm xã</t>
  </si>
  <si>
    <t>Đất có di tích lịch sử văn hóa</t>
  </si>
  <si>
    <t>2021-2030</t>
  </si>
  <si>
    <t>DRA</t>
  </si>
  <si>
    <t>Xây dựng bãi rác thôn Duyệt Lễ</t>
  </si>
  <si>
    <t>Đất ở tại nông thôn</t>
  </si>
  <si>
    <t>2025-2030</t>
  </si>
  <si>
    <t>Đấu giá QSDĐ cho nhân dân làm nhà ở thôn Thọ Lão</t>
  </si>
  <si>
    <t>Đấu giá QSDĐ cho nhân dân làm nhà ở thôn Kim Phương</t>
  </si>
  <si>
    <t>Đấu giá QSDĐ cho nhân dân làm nhà ở thôn Hoàng Xá</t>
  </si>
  <si>
    <t>Đấu giá QSDĐ cho nhân dân làm nhà ở</t>
  </si>
  <si>
    <t>Đấu giá QSDĐ cho nhân dân làm nhà ở thôn Đồng Minh</t>
  </si>
  <si>
    <t>Đấu giá QSDĐ cho nhân dân làm nhà ở thôn Đoàn Đào</t>
  </si>
  <si>
    <t>Đấu giá QSDĐ cho nhân dân làm nhà ở thôn Khả Duy</t>
  </si>
  <si>
    <t>Đấu giá QSDĐ cho nhân dân làm nhà ở thôn Đại Duy</t>
  </si>
  <si>
    <t>Đất ở tại đô thị</t>
  </si>
  <si>
    <t>ODT</t>
  </si>
  <si>
    <t>Đấu giá QSDĐ cho nhân dân làm nhà ở thôn Trần Hạ</t>
  </si>
  <si>
    <t>TSC</t>
  </si>
  <si>
    <t>Đất cơ sở tôn giáo</t>
  </si>
  <si>
    <t>TON</t>
  </si>
  <si>
    <t>Mở rộng nghĩa địa Trần Hạ</t>
  </si>
  <si>
    <t>NTD</t>
  </si>
  <si>
    <t>Mở rộng nghĩa địa Trần Thượng</t>
  </si>
  <si>
    <t>Mở rộng nghĩa địa Cao Xá</t>
  </si>
  <si>
    <t>Mở rộng nghĩa trang thôn Võng Phan</t>
  </si>
  <si>
    <t>Mở rộng nghĩa trang thôn Quang Yên</t>
  </si>
  <si>
    <t>Mở rộng nghĩa trang thôn Nhật Lệ</t>
  </si>
  <si>
    <t>Mở rộng nghĩa trang thôn Duyệt Lễ</t>
  </si>
  <si>
    <t>Mở rộng nghĩa trang thôn Hoàng Các</t>
  </si>
  <si>
    <t>Mở rộng nghĩa trang thôn Nại Khê</t>
  </si>
  <si>
    <t>Mở rộng nghĩa trang thôn Hoàng Xá</t>
  </si>
  <si>
    <t>Mở rộng nghĩa trang thôn Đoàn Đào</t>
  </si>
  <si>
    <t>NKH</t>
  </si>
  <si>
    <t>2022-2030</t>
  </si>
  <si>
    <t>2026-2020</t>
  </si>
  <si>
    <t>Mở rộng trường Mầm non</t>
  </si>
  <si>
    <t>Mở rộng trường THCS</t>
  </si>
  <si>
    <t>Mở rộng bãi rác thôn Tam Đa</t>
  </si>
  <si>
    <t>Đấu giá QSDĐ cho nhân dân làm nhà ở (xen kẹp)</t>
  </si>
  <si>
    <t>Mở rộng trưởng tiểu học</t>
  </si>
  <si>
    <t>Mở rộng trường trung học cơ sở</t>
  </si>
  <si>
    <t>Đấu giá QSDĐ cho nhân dân làm nhà ở thôn Trà Bồ (xã chủ đầu tư)</t>
  </si>
  <si>
    <t>Sân thể thao thôn Ba Đông</t>
  </si>
  <si>
    <t>Nhà văn hóa thôn Phương Bồ</t>
  </si>
  <si>
    <t>Sân thể thao thôn Phương Bồ</t>
  </si>
  <si>
    <t>Nhà văn hóa thôn Phú Mãn</t>
  </si>
  <si>
    <t>Sân thể thao trung tâm xã</t>
  </si>
  <si>
    <t>Mở rộng chùa Trà Bồ</t>
  </si>
  <si>
    <t>Mở rộng trạm y tế xã</t>
  </si>
  <si>
    <t>Nhà bia tưởng niệm chi bộ Đảng</t>
  </si>
  <si>
    <t xml:space="preserve">Chuyển mục đích sử dụng đất vườn ao trong khu dân cư sang đất ở </t>
  </si>
  <si>
    <t>Mở rộng chợ Tranh</t>
  </si>
  <si>
    <t>Mở rộng sân thể thao xã</t>
  </si>
  <si>
    <t>372E8.3 (Phố Cao) – 371 E28.7 (Thành Phố Hưng Yên)</t>
  </si>
  <si>
    <t xml:space="preserve">Đoàn Đào, Đình Cao, Minh Tiến, Tống Trân </t>
  </si>
  <si>
    <t>Đấu giá đất cho nhân dân làm nhà ở</t>
  </si>
  <si>
    <t>Cụm công nghiệp Đình Cao</t>
  </si>
  <si>
    <t>Sân vận động xã</t>
  </si>
  <si>
    <t>Sân thể thao thôn Văn Xa</t>
  </si>
  <si>
    <t>Sân thể thao thôn Hà Linh</t>
  </si>
  <si>
    <t>Sân thể thao thôn Đình Cao</t>
  </si>
  <si>
    <t>Sân thể thao thôn An Nhuế</t>
  </si>
  <si>
    <t>Sân thể thao thôn Duyên Linh</t>
  </si>
  <si>
    <t>Mở rộng nghĩa trang thôn Văn Xa</t>
  </si>
  <si>
    <t>Mở rộng nghĩa trang thôn Trà Bồ</t>
  </si>
  <si>
    <t>Mở rộng chùa Phú Mãn</t>
  </si>
  <si>
    <t>Mở rộng nghĩa trang thôn Phú Mãn</t>
  </si>
  <si>
    <t>Viện dưỡng lão</t>
  </si>
  <si>
    <t>DXH</t>
  </si>
  <si>
    <t>Đất cơ sở dịch vụ xã hội</t>
  </si>
  <si>
    <t>Loại công trình</t>
  </si>
  <si>
    <t>TIN</t>
  </si>
  <si>
    <t>Mở rộng trường Tiểu học</t>
  </si>
  <si>
    <t>Huyện Phù Cừ</t>
  </si>
  <si>
    <t>ONT+TMD</t>
  </si>
  <si>
    <t>Diện tích quy hoạch (ha)</t>
  </si>
  <si>
    <t>Tăng thêm</t>
  </si>
  <si>
    <t>Sử dụng vào loại đất</t>
  </si>
  <si>
    <t>Diện tích hiện trạng (ha)</t>
  </si>
  <si>
    <t>HNK</t>
  </si>
  <si>
    <t>Mở rộng trường mầm non xã</t>
  </si>
  <si>
    <t>Mở rộng bãi rác thôn Viên Quang</t>
  </si>
  <si>
    <t>Mở rộng bãi rác thôn Quang Xá</t>
  </si>
  <si>
    <t>Mở rộng bãi rác thôn Thọ Lão</t>
  </si>
  <si>
    <t>Xử lý xen kẹt trong khu dân cư</t>
  </si>
  <si>
    <t>MNC</t>
  </si>
  <si>
    <t>Xây dựng căn cứ hậu cần quân khu 3</t>
  </si>
  <si>
    <t>Mở rộng chùa Thọ Lão</t>
  </si>
  <si>
    <t>Mở rộng nghĩa trang thôn Cự Phú</t>
  </si>
  <si>
    <t>Mở rộng nghĩa trang thôn Thị Giang</t>
  </si>
  <si>
    <t>Mở rộng bãi rác thôn Sỹ Quý+ Hạ Đồng</t>
  </si>
  <si>
    <t>Xử lý xen kẹt trong KDC</t>
  </si>
  <si>
    <t>Mở rộng bãi rác thôn Ngũ Lão</t>
  </si>
  <si>
    <t>CSD</t>
  </si>
  <si>
    <t>DTS</t>
  </si>
  <si>
    <t>Điểm tập kết rác thải</t>
  </si>
  <si>
    <t>Đấu giá đất ở +Thương mại dịch vụ</t>
  </si>
  <si>
    <t>Mở rộng trường mầm non thôn An Cầu</t>
  </si>
  <si>
    <t>Mở rộng trường mầm non thôn Võng Phan</t>
  </si>
  <si>
    <t>Mở rộng nghĩa trang thôn An Cầu</t>
  </si>
  <si>
    <t>Mở rộng nghĩa trang thôn Trà Dương</t>
  </si>
  <si>
    <t>Đấu giá quyền sử dụng đất cho nhân dân làm nhà ở tại thôn An Cầu</t>
  </si>
  <si>
    <t>Mở rộng bãi rác thôn An Cầu</t>
  </si>
  <si>
    <t>Mở rộng bãi rác thôn Tống Xá</t>
  </si>
  <si>
    <t>Mở rộng nghĩa địa thôn Cát Dương</t>
  </si>
  <si>
    <t>Mở rộng nghĩa địa thôn Tống Xá</t>
  </si>
  <si>
    <t>Mở rộng nghĩa địa thôn Phan Xá</t>
  </si>
  <si>
    <t>Mở rộng nghĩa trang thôn Nghĩa Vũ</t>
  </si>
  <si>
    <t>Sân thể thao + Bể bơi</t>
  </si>
  <si>
    <t>Chuyển mục đích sử dụng đất vườn ao trong khu dân cư sang đất ở</t>
  </si>
  <si>
    <t>Mở rộng bãi rác Trà Bồ, Phương Bồ</t>
  </si>
  <si>
    <t>Mở rộng bãi rác xóm 1,2 thôn Ba Đông</t>
  </si>
  <si>
    <t>Mở rộng nghĩa trang thôn Phương Bồ</t>
  </si>
  <si>
    <t>Mở rộng nghĩa địa thôn Hạ Cát, Tống Xá</t>
  </si>
  <si>
    <t>Đấu giá QSDĐ cho nhân dân làm nhà ở thôn Đại Duy (2 vị trí )</t>
  </si>
  <si>
    <t>Đất chợ + Bến xe + Thương mại dịch vụ</t>
  </si>
  <si>
    <t>Xử lý xen kẹt trong khu dân cư các thôn</t>
  </si>
  <si>
    <t>Mở rộng nghĩa trang thôn La Tiến</t>
  </si>
  <si>
    <t>2022-2026</t>
  </si>
  <si>
    <t>Khu triển khai đội xe/e653/CHC</t>
  </si>
  <si>
    <t>Kho xăng dầu/Phân CCHC</t>
  </si>
  <si>
    <t>Khu triển khai đội điều trị/CHC</t>
  </si>
  <si>
    <t>Kho HCTH/CHC</t>
  </si>
  <si>
    <t>Trụ sở công an các xã, thị trấn</t>
  </si>
  <si>
    <t>Xây dựng đường mới từ thôn Nại Khê, xã Tiên Tiến (Đoạn giao với ĐH.85) đến giao với đường ĐH.80.</t>
  </si>
  <si>
    <t>Xây mới đường từ đường nối lên cầu La Tiến qua đền Tống Trân đến giao với ĐH.85</t>
  </si>
  <si>
    <t>Xây mới đường giao thông đoạn từ ĐH.80 đến giao cắt với đường ĐH.85 (qua địa phận đền Tống Trân)</t>
  </si>
  <si>
    <t>Xây dựng đường mới từ trạm bơm Duyên Linh trên ĐH.83 đến giao với ĐH.80, xã Đình Cao, huyện Phù Cừ</t>
  </si>
  <si>
    <t>Đường nội huyện kéo dài đến KDC mới xã Tống Phan</t>
  </si>
  <si>
    <t>Xây dựng tuyến đường ra khu xử lý rác thải xã Đoàn Đào, huyện Phù Cừ</t>
  </si>
  <si>
    <t>Đường nối từ QL38B với đường đến khu di tích Voi đá Ngựa đá và khu dân cư số 5 huyện Phù Cừ</t>
  </si>
  <si>
    <t>Đường vào Căn cứ chiến đấu (Đoạn từ ĐH.81 đến căn cứ chiến đấu tại Đồng Dấm Xóm Xanh thôn Duyên Linh, xã Đình Cao)</t>
  </si>
  <si>
    <t>Xây dựng đường mới từ Quán Bầu đến ĐH.80</t>
  </si>
  <si>
    <t>Xây dựng đường mới từ QL.38B (cạnh trụ sở mới Công an huyện) đến ĐH.86 thôn Trà Bồ, xã Phan Sào Nam</t>
  </si>
  <si>
    <t>Xây dựng đường tránh đường QL.38B đoạn từ đường GTNT xã Đoàn Đào (sau UBND xã Đoàn Đào) đến nhà bà Tìu thôn Đoàn Đào</t>
  </si>
  <si>
    <t>Xây dựng mới tuyến đường và cầu nối từ QL.38B qua đường Bướng Đoàn Đào đến ĐH.83</t>
  </si>
  <si>
    <t>Xây dựng mới đường từ cụm công nghiệp Trần Cao - Quang Hưng đến ĐT.386 (Đấu nối ĐT.377)</t>
  </si>
  <si>
    <t>Đường vào Căn cứ hậu phương (Đoạn từ ĐH.86 đến căn cứ hậu phương tại Đồng Mái, Hoàng Tranh, Minh Hoàng)</t>
  </si>
  <si>
    <t>Xây dựng đường tránh ĐT.386 đoạn từ ĐH.64 (đoạn thôn Duyệt Lễ xã Minh Tân) qua cụm công nghiệp Trần Cao - Quang Hưng đến ĐH.80 (đoạn thôn Hoàng Các xã Tiên Tiến)</t>
  </si>
  <si>
    <t>XIII</t>
  </si>
  <si>
    <t>DCH+TMD+DGT</t>
  </si>
  <si>
    <t>Mở rộng nhà máy xay xát và chế biến lương thực Thành Vinh</t>
  </si>
  <si>
    <t>Trạm bơm tưới</t>
  </si>
  <si>
    <t>Mở rộng điểm thu gom rác thải thôn An Cầu</t>
  </si>
  <si>
    <t>Mở rộng nghĩa trang thôn Tân An (2VT)</t>
  </si>
  <si>
    <t>Khu xử lý nước thải tập trung (4VT)</t>
  </si>
  <si>
    <t>Khu xử lý nước thải tập trung (3VT)</t>
  </si>
  <si>
    <t>Khu xử lý nước thải tập trung (5VT)</t>
  </si>
  <si>
    <t>Khu xử lý nước thải tập trung (7VT)</t>
  </si>
  <si>
    <t>Khu xử lý nước thải tập trung (21VT)</t>
  </si>
  <si>
    <t>TMD + SKC</t>
  </si>
  <si>
    <t>Đất khu vui chơi, giải trí công cộng</t>
  </si>
  <si>
    <t>DKV</t>
  </si>
  <si>
    <t>Khu vui chơi thôn Trà Bồ</t>
  </si>
  <si>
    <t>Khu vui chơi thôn Phú Mãn</t>
  </si>
  <si>
    <t>Đấu giá Quyền sử dụng đất để cho thuê đất xây dựng cơ sở thể dục thể thao</t>
  </si>
  <si>
    <t>Mở rộng khách sạn Phúc Hưng</t>
  </si>
  <si>
    <t>Dự án cải tạo, nâng cấp ĐT.377 đoạn giao tại xã Hạ Lễ, huyện Ân Thi đến xã Phan sào Nam, huyện Phù Cừ</t>
  </si>
  <si>
    <t>Dự án đường vanh đai V vùng thủ đô Hà Nội trên địa bàn tỉnh Thái Bình với QL38B và cao tốc Hà Nội - Hải Phòng trên địa bàn tỉnh Hưng Yên</t>
  </si>
  <si>
    <t>Minh Tân, Phan Sào Nam, TT Trần Cao</t>
  </si>
  <si>
    <t>Cải tạo nâng cấp đường ĐH 82 kéo dài</t>
  </si>
  <si>
    <t xml:space="preserve"> Minh Hoàng</t>
  </si>
  <si>
    <t>Cải tạo nâng cấp đường GTNT  Đoàn Đào đoạn từ QL38B đến cầu GTNT Đoàn Đào</t>
  </si>
  <si>
    <t xml:space="preserve"> Đoàn Đào, Minh Hoàng</t>
  </si>
  <si>
    <t>Cải tạo, nâng cấp đường bờ sông Sậy La Tiến (đoạn từ ĐH.64 cầu Chéo đến ĐT.387 Trạm bơm La Tiến)</t>
  </si>
  <si>
    <t>Tam Đa, Nguyên Hòa</t>
  </si>
  <si>
    <t>Cải tạo, nâng cấp đường GTNT xã Đoàn Đào đoạn từ QL.38B (km026+250) đến giao với ĐH.82 (Cổng làng văn hóa Đại Duy)</t>
  </si>
  <si>
    <t>Hệ thống thủy lợi vùng chuyên canh cây nhãn, vải - tỉnh Hưng Yên</t>
  </si>
  <si>
    <t>Dự án cải tạo, nạo vét hệ thống công trình sau đầu mối trạm bơm La Tiến</t>
  </si>
  <si>
    <t>472-e8.3(Phố cao)-481-E28.7 (thành phố Hưng Yên)</t>
  </si>
  <si>
    <t>473-e8.3(Phố cao)-373-E28.7 (thành phố Hưng Yên)</t>
  </si>
  <si>
    <t xml:space="preserve"> Đoàn Đào</t>
  </si>
  <si>
    <t>Nâng cấp, cải tạo trường cấp 1,2 Trần Cao</t>
  </si>
  <si>
    <t>Mở rộng  trường Tiểu học  Phan Sào Nam</t>
  </si>
  <si>
    <t>có 0,06 ha nằm trong kế hoạch 2021 để làm bếp ăn</t>
  </si>
  <si>
    <t>Xây dựng khuôn viên bảo tồn cây vải trứng Hưng Yên (cây vải tổ) tại thôn Ba đông,  Phan Sào Nam, huyện Phù Cừ</t>
  </si>
  <si>
    <t xml:space="preserve"> Nguyên Hòa</t>
  </si>
  <si>
    <t>Khu công viên 14/8 huyện</t>
  </si>
  <si>
    <t>KH 2021 có 0,2 ha</t>
  </si>
  <si>
    <t>Đấu giá QSDĐ cho nhân dân làm nhà ở tạo vốn xây dựng nông thôn mới (huyện làm chủ đầu tư)</t>
  </si>
  <si>
    <t>2021-2023</t>
  </si>
  <si>
    <t>có 0,31 ha nằm trong kế hoạch 2021</t>
  </si>
  <si>
    <t>Khu tái định cư và chợ La Tiến để mở rộng Khu di tích lịch sử cây đa và đền La Tiến Nguyên Hòa và Đấu giá quyền sử dụng đất cho nhân dân làm nhà ở</t>
  </si>
  <si>
    <t>bản đồ QH để hiện trạng</t>
  </si>
  <si>
    <t>2022-2031</t>
  </si>
  <si>
    <t>Cải tại, nâng cấp ĐH.82 đoạn từ thôn Quế Lâm, Minh Hoàng đến QL38B</t>
  </si>
  <si>
    <t>Cải tạo, nâng cấp đường ĐT.378 đi qua Vụng Qụa đến đình làng Hạ Đồng xã Nguyên Hòa</t>
  </si>
  <si>
    <t>Đường trục trung tâm mới huyện Phù Cừ (đoạn từ cầu Quán Bầu - ĐT.386 đến đường ĐH.80-tuyến tránh QL.38B</t>
  </si>
  <si>
    <t>Tống Phan, Nhật Quang</t>
  </si>
  <si>
    <t>Xây dựng tuyến đường nối từ QL.38B (cụm công nghiệp Trần Cao- Quang Hưng) đến ĐH.85 huyện Phù Cừ</t>
  </si>
  <si>
    <t>Xây dựng tuyến đường nối từ QL.38B đến đường nối từ ĐT.386 (Cầu Quán Bầu) với ĐH.81 Huyện Phù Cừ</t>
  </si>
  <si>
    <t>Đoàn Đào, Đình Cao</t>
  </si>
  <si>
    <t>Cải tạo, nâng cấp đường ĐH.88 huyện Phù Cừ đoạn từ cổng trường chính trị huyện đến giao với ĐH.64 (Cống Chầy)</t>
  </si>
  <si>
    <t>Tống Phan</t>
  </si>
  <si>
    <t>Xây dựng đường ĐT.386 (cầu Chéo) dọc theo sông Đoàn Kết đến giao với đường ĐH.64 kéo dài (nhà ông Qùy)</t>
  </si>
  <si>
    <t>Tam Đa</t>
  </si>
  <si>
    <t>Đường GTNT Nguyên Hòa (tuyến 1 từ cổng ông Linh-thôn La Tiến đến trạm bơm Thị Giang, tuyến 2 đoạn từ cầu bà Chén đến giao với đường dẫn lên cầu La Tiến</t>
  </si>
  <si>
    <t xml:space="preserve">Nâng cấp các tuyến đường giao thông nông thôn tại 14 xã, thị Trấn trên địa bàn huyện </t>
  </si>
  <si>
    <t>Xây dựng đường từ ĐT.386 (Khu dân cư mới xã Tam Đa) đến giao với đường ĐH.64 kéo dài (trường THCS xã Tam Đa)</t>
  </si>
  <si>
    <t xml:space="preserve">  Tống Phan</t>
  </si>
  <si>
    <t xml:space="preserve">  Đoàn Đào</t>
  </si>
  <si>
    <t>2026</t>
  </si>
  <si>
    <t>2027</t>
  </si>
  <si>
    <t>2028</t>
  </si>
  <si>
    <t>2030</t>
  </si>
  <si>
    <t>Chuyển mục đích sử dụng đất chuyên trồng lúa nước sang đất trồng cây lâu năm</t>
  </si>
  <si>
    <t xml:space="preserve"> Minh Tiến</t>
  </si>
  <si>
    <t xml:space="preserve"> Tiên Tiến</t>
  </si>
  <si>
    <t xml:space="preserve"> Tam Đa</t>
  </si>
  <si>
    <t xml:space="preserve"> Nhật Quang</t>
  </si>
  <si>
    <t xml:space="preserve"> Đình Cao</t>
  </si>
  <si>
    <t xml:space="preserve"> Tống Phan</t>
  </si>
  <si>
    <t xml:space="preserve"> Quang Hưng</t>
  </si>
  <si>
    <t xml:space="preserve"> Tống Trân</t>
  </si>
  <si>
    <t xml:space="preserve"> Minh Tân</t>
  </si>
  <si>
    <t xml:space="preserve"> Phan Sào Nam</t>
  </si>
  <si>
    <t xml:space="preserve"> Đình Cao,  Đoàn Đào</t>
  </si>
  <si>
    <t xml:space="preserve"> Nguyên Hòa, Tống Trân</t>
  </si>
  <si>
    <t xml:space="preserve"> Đoàn Đào, Phan Sào Nam</t>
  </si>
  <si>
    <t xml:space="preserve"> Minh Tân, Quang Hưng, Tống Phan, Nhật Quang, Tiên Tiến</t>
  </si>
  <si>
    <t xml:space="preserve"> Tống Trân, Nguyên Hòa</t>
  </si>
  <si>
    <t xml:space="preserve"> Phan Sào Nam, Đình Cao, Tống Phan, TT. Trần Cao</t>
  </si>
  <si>
    <t xml:space="preserve"> Minh Hoàng, Đoàn Đào</t>
  </si>
  <si>
    <t xml:space="preserve"> Phan Sào Nam,  Đoàn Đào</t>
  </si>
  <si>
    <t xml:space="preserve">Dự án đường Tân Phúc - Võng Phan (giao với ĐT. 378) </t>
  </si>
  <si>
    <t>Nhà văn hóa Tống Xá</t>
  </si>
  <si>
    <t>Nhà văn hóa Vũ Xá</t>
  </si>
  <si>
    <t>Nhà văn hóa thôn Ba Đông</t>
  </si>
  <si>
    <t>Sân thể thao thôn Nghĩa Vũ</t>
  </si>
  <si>
    <t xml:space="preserve"> Đình Cao, Tiên Tiến</t>
  </si>
  <si>
    <t>ODT+TMD</t>
  </si>
  <si>
    <t>PHẦN PHỤ LỤC 01</t>
  </si>
  <si>
    <t>III</t>
  </si>
  <si>
    <t>Phan Sào Nam</t>
  </si>
  <si>
    <t>Tống Trân</t>
  </si>
  <si>
    <t>Đình Cao</t>
  </si>
  <si>
    <t xml:space="preserve">Chuyển đổi sang đất trồng cây </t>
  </si>
  <si>
    <t>Minh Tân</t>
  </si>
  <si>
    <t>Cải tạo, nâng cấp đường ĐH.86 đoạn từ Km 1+100 đến Km 2+220 (Từ cầu Mãn đết hết thôn Phú Mãn)</t>
  </si>
  <si>
    <t>Xây dựng đường giao thông từ QL38B (Trường Tiểu học) đến đường huyện ĐH 64 (Gốc đề)</t>
  </si>
  <si>
    <t>Quang Hưng</t>
  </si>
  <si>
    <t>Minh Hoàng</t>
  </si>
  <si>
    <t>Tiên Tiến</t>
  </si>
  <si>
    <t>Minh Tiến</t>
  </si>
  <si>
    <t>Nhật Quang</t>
  </si>
  <si>
    <t>Đoàn Đào</t>
  </si>
  <si>
    <t>TMD+SKC</t>
  </si>
  <si>
    <t>Chợ thôn Ba Đông</t>
  </si>
  <si>
    <t xml:space="preserve">TMD </t>
  </si>
  <si>
    <t>Đấu giá QSDĐ cho nhân dân làm nhà ở (VT Trung tâm y tế huyện cũ)</t>
  </si>
  <si>
    <t xml:space="preserve">                              </t>
  </si>
  <si>
    <t>Chợ xã Nguyên Hòa</t>
  </si>
  <si>
    <t>Chợ xã Đoàn Đào</t>
  </si>
  <si>
    <t>Chợ xã Quang Hưng</t>
  </si>
  <si>
    <t>XIV</t>
  </si>
  <si>
    <t>Chuyển đổi cơ cấu cây trồng trên đất lúa</t>
  </si>
  <si>
    <t>Trường mần non Đoàn Đào</t>
  </si>
  <si>
    <t>2022-2027</t>
  </si>
  <si>
    <t>2022-2028</t>
  </si>
  <si>
    <t>2022-2029</t>
  </si>
  <si>
    <t>2023-2025</t>
  </si>
  <si>
    <t>2023-2026</t>
  </si>
  <si>
    <t>2023-2027</t>
  </si>
  <si>
    <t>2023-2028</t>
  </si>
  <si>
    <t>2023-2029</t>
  </si>
  <si>
    <t>2023-2030</t>
  </si>
  <si>
    <t>2023-2031</t>
  </si>
  <si>
    <t>2023-2032</t>
  </si>
  <si>
    <t>2023-2033</t>
  </si>
  <si>
    <t>2023-2034</t>
  </si>
  <si>
    <t>2023-2035</t>
  </si>
  <si>
    <t>2023-2036</t>
  </si>
  <si>
    <t>2023-2038</t>
  </si>
  <si>
    <t>DCH+ ONT</t>
  </si>
  <si>
    <t>Cải tạo, nâng cấp đường ĐH.80 đoạn từ giao ĐH.64 (Km0+210) đến nút giao với đường tránh QL.38 (Km3+910)</t>
  </si>
  <si>
    <t>Nhật Quang, Đình Cao</t>
  </si>
  <si>
    <t>Cải tạo, nâng cấp đường ĐH.89 đoạn từ Cầu kênh Tiêu đến Cầu Chéo</t>
  </si>
  <si>
    <t xml:space="preserve">Mở rộng trường mầm non </t>
  </si>
  <si>
    <t>Không chu chuyển</t>
  </si>
  <si>
    <t>Đã có TB chủ trương 3,60 ha</t>
  </si>
  <si>
    <t>Đã có TB chủ trương 9,79 ha</t>
  </si>
  <si>
    <t>Xây dựng khu tái định cư và đấu giá QSD đất cho nhân dân làm nhà ở tại xã Đình Cao phục vụ dự án đường Tân Phúc - Võng Phan (tuyến đường ĐT.386C)</t>
  </si>
  <si>
    <t>Đã có TB chủ trương 3,43 ha</t>
  </si>
  <si>
    <t>Đã có TB chủ trương 3,56 ha</t>
  </si>
  <si>
    <t>Đã có TB chủ trương 9,97 ha</t>
  </si>
  <si>
    <t>Xây dựng đường tránh QL.38 B đoạn từ ĐT.386 đến hết địa phận xã Quang Hưng</t>
  </si>
  <si>
    <t>Đầu tư xây dựng tuyến tránh QL.38B qua địa phận huyện Phù Cừ, tỉnh Hưng Yên (đoạn từ vị trí giáp ranh giữa 2 xã Cương Chính huyện Tiên Lữ và xã Đình Cao, huyện Phù Cừ đến ĐH.80)</t>
  </si>
  <si>
    <t>tăng 130.84. giảm khoảng 19 ha sang các loại đất khác. Cân đối: tăng 111 ha so với năm 2020</t>
  </si>
  <si>
    <t>Nguyên Hòa</t>
  </si>
  <si>
    <t xml:space="preserve"> </t>
  </si>
  <si>
    <t>Đường Trần Cao - Minh Tân và kè mái taluy đường ĐT.386 thuộc địa phận thị trấn Trần Cao, huyện Phù Cừ</t>
  </si>
  <si>
    <t>SON</t>
  </si>
  <si>
    <t>Nhà văn hóa xã Quang Hưng</t>
  </si>
  <si>
    <t>SKX</t>
  </si>
  <si>
    <t>đã thực hiện CMĐ được 0.18 ha Đã có QĐ chuyển mục đích  số 2813/QĐ-UBND của  UBND huyện Phù Cừ ngày 23/09/2022</t>
  </si>
  <si>
    <t>Đã có QĐ giao đất số 33/QĐ-UBND của  UBND tỉnh ngày 10/01/2022 về việc cho phép UBND xã Tống Trân chuyển mục đích đất</t>
  </si>
  <si>
    <t>đã thực hiện năm 2021</t>
  </si>
  <si>
    <t>đã hiện xong năm 2021</t>
  </si>
  <si>
    <t>Chuyển mục đích sử dụng đất ao sang đất cây lâu năm</t>
  </si>
  <si>
    <t>Bổ sung mới</t>
  </si>
  <si>
    <t>Đã có QĐ chuyển mục đích  số 2343/QĐ-UBND của  UBND tỉnh Hưng Yên ngày 11/10/2022 về việc chuyển mục đích sử dụng đất của UBND huyện Phù Cừ  tại xã Đình Cao</t>
  </si>
  <si>
    <t>Đã có QĐ giao đất</t>
  </si>
  <si>
    <t>Di  chuyển Trạm bơm quán Bầu</t>
  </si>
  <si>
    <t>Trụ sở điện lực Phù Tiên</t>
  </si>
  <si>
    <t>Trụ sở ủy ban xã Đình Cao</t>
  </si>
  <si>
    <t>Trụ sở ủy ban xã Quang Hưng</t>
  </si>
  <si>
    <t>Xây dựng Đình làng Hoàng Tranh</t>
  </si>
  <si>
    <t>Đấu giá quyền sử dụng đất cho nhân dân làm nhà ở thôn Trà Dương</t>
  </si>
  <si>
    <t xml:space="preserve"> Khu dân cư mới</t>
  </si>
  <si>
    <t>Khu dân cư mới</t>
  </si>
  <si>
    <t>Khu dân cư mới xã Phan Sào Nam</t>
  </si>
  <si>
    <t>Khu dân cư mới xã  Đoàn Đào</t>
  </si>
  <si>
    <t>Đất ở đô thị + Thương mại dịch vụ</t>
  </si>
  <si>
    <t>Khu dân cư gần cụm công nghiệp Trần Cao - Quang Hưng</t>
  </si>
  <si>
    <t>Khu nông nghiệp công nghệ cao</t>
  </si>
  <si>
    <t>Khu chăn nuôi tập trung (2 vị trí)</t>
  </si>
  <si>
    <t>Khu chăn nuôi tập trung</t>
  </si>
  <si>
    <t>Khu chăn nuôi tập trung (4 vị trí)</t>
  </si>
  <si>
    <t>Khu chăn nuôi tập trung (3 vị trí)</t>
  </si>
  <si>
    <t>Trụ sở BCHQS xã Nguyên Hòa</t>
  </si>
  <si>
    <t>Trụ sở BCHQS xã Tống Trân</t>
  </si>
  <si>
    <t>Trụ sở BCHQS xã Đình Cao</t>
  </si>
  <si>
    <t>Trụ sở BCHQS xã Quang Hưng</t>
  </si>
  <si>
    <t>Trụ sở BCHQS xã Minh Hoàng</t>
  </si>
  <si>
    <t>Trụ sở BCHQS xã TT. Trần Cao</t>
  </si>
  <si>
    <t>Trụ sở BCHQS xã Minh Tân</t>
  </si>
  <si>
    <t>Trụ sở BCHQS xã Tống Phan</t>
  </si>
  <si>
    <t>Trụ sở BCHQS xã Tiên Tiến</t>
  </si>
  <si>
    <t>Trụ sở BCHQS xã Minh Tiến</t>
  </si>
  <si>
    <t>Trụ sở BCHQS xã Nhật Quang</t>
  </si>
  <si>
    <t>Trụ sở BCHQS xã Đoàn Đào</t>
  </si>
  <si>
    <t>Trụ sở BCHQS xã Phan Sào Nam</t>
  </si>
  <si>
    <t>Trụ sở BCHQS xã Tam Đa</t>
  </si>
  <si>
    <t>Trụ sở công an thị trấn</t>
  </si>
  <si>
    <t>Trụ sở công an xã</t>
  </si>
  <si>
    <t>Cụm công nghiệp Trần Cao - Quang Hưng</t>
  </si>
  <si>
    <t>Cụm công nghiệp Quán Đỏ</t>
  </si>
  <si>
    <t>Đất thương mại dịch vụ thôn Quang Yên</t>
  </si>
  <si>
    <t>Đất thương mại dịch vụ thôn Ngũ Lão</t>
  </si>
  <si>
    <t>Đất thương mại dịch vụ thôn Tống Xá</t>
  </si>
  <si>
    <t>Đất thương mại dịch vụ + Sản xuất PNN</t>
  </si>
  <si>
    <t xml:space="preserve">Đất thương mại dịch vụ </t>
  </si>
  <si>
    <t>Đất thương mại dịch vụ thôn Duyên Linh</t>
  </si>
  <si>
    <t>Trạm trung chuyển nước sạch</t>
  </si>
  <si>
    <t>Đất cơ sở sản xuất phi nông nghiệp (Sau Đại Hưng)</t>
  </si>
  <si>
    <t>Đất cơ sở sản xuất phi nông nghiệp tập trung</t>
  </si>
  <si>
    <t>Bãi đỗ xe tĩnh thôn Cự Phú</t>
  </si>
  <si>
    <t>Bãi đỗ xe tĩnh thôn Ngũ Phúc</t>
  </si>
  <si>
    <t>Bãi đỗ xe tĩnh thôn Tam Đa</t>
  </si>
  <si>
    <t>Bãi đỗ xe tĩnh thôn Ngọc Trúc</t>
  </si>
  <si>
    <t>Bãi đỗ xe tĩnh thôn Hoàng Tranh</t>
  </si>
  <si>
    <t>Bãi đỗ xe tĩnh thôn Trà Bồ</t>
  </si>
  <si>
    <t>Bãi đỗ xe tĩnh thôn Ba Đông</t>
  </si>
  <si>
    <t>Bãi đỗ xe tĩnh thôn Phú Mãn</t>
  </si>
  <si>
    <t>Bãi đỗ xe tĩnh thôn Phương Bồ</t>
  </si>
  <si>
    <t>Bãi đỗ xe tĩnh thôn Hạ Cát</t>
  </si>
  <si>
    <t>Bãi đỗ xe tĩnh thôn Cát Dương</t>
  </si>
  <si>
    <t>Bãi đỗ xe tĩnh thôn Phan Xá</t>
  </si>
  <si>
    <t>Bãi đỗ xe tĩnh thôn Tống Xá</t>
  </si>
  <si>
    <t>Bãi đỗ xe tĩnh thôn Vũ Xá</t>
  </si>
  <si>
    <t>Bãi đỗ xe tĩnh thôn Viên Quang</t>
  </si>
  <si>
    <t>Bãi đỗ xe tĩnh thôn Quang Xá</t>
  </si>
  <si>
    <t>Bãi đỗ xe tĩnh thôn Thọ Lão</t>
  </si>
  <si>
    <t>Bãi đỗ xe tĩnh thôn Ngũ Lão</t>
  </si>
  <si>
    <t>Bãi đỗ xe tĩnh thôn Đình Cao (2VT)</t>
  </si>
  <si>
    <t>Bãi đỗ xe tĩnh thôn Duyên Linh (2VT)</t>
  </si>
  <si>
    <t>Bãi đỗ xe tĩnh thôn Hà Linh (2 VT)</t>
  </si>
  <si>
    <t>Bãi đỗ xe tĩnh thôn An Nhuế (1VT)</t>
  </si>
  <si>
    <t>Bãi đỗ xe tĩnh thôn Văn Xa (1VT)</t>
  </si>
  <si>
    <t>Bãi đỗ xe tĩnh thôn Võng Phan</t>
  </si>
  <si>
    <t>Bãi đỗ xe tĩnh thôn An Cầu</t>
  </si>
  <si>
    <t>Bãi đỗ xe tĩnh thôn Trà Dương</t>
  </si>
  <si>
    <t>Bãi đỗ xe tĩnh thôn Tân An (2VT)</t>
  </si>
  <si>
    <t>Bãi đỗ xe tĩnh thôn Quang Yên (2VT)</t>
  </si>
  <si>
    <t>Bãi đỗ xe tĩnh thôn Nhật Lệ (2VT)</t>
  </si>
  <si>
    <t>Bãi đỗ xe tĩnh thôn Duyệt Lễ (2VT)</t>
  </si>
  <si>
    <t>Bãi đỗ xe tĩnh thôn Duyệt Văn (1VT)</t>
  </si>
  <si>
    <t>Bãi đỗ xe tĩnh thôn Nghĩa Vũ (1VT)</t>
  </si>
  <si>
    <t>Bãi đỗ xe tĩnh thôn Tần Tiến (1VT)</t>
  </si>
  <si>
    <t>Bãi đỗ xe tĩnh thôn Phù Oanh (2VT)</t>
  </si>
  <si>
    <t>Bãi đỗ xe tĩnh thôn Kim Phương (1VT)</t>
  </si>
  <si>
    <t>Bãi đỗ xe tĩnh thôn Phạm Xá (1VT)</t>
  </si>
  <si>
    <t>Bãi đỗ xe tĩnh thôn Nại Khê</t>
  </si>
  <si>
    <t>Bãi đỗ xe tĩnh thôn Hoàng Xá</t>
  </si>
  <si>
    <t>Bãi đỗ xe tĩnh thôn Hoàng Các</t>
  </si>
  <si>
    <t>Bãi đỗ xe tĩnh thôn Hạ Đồng</t>
  </si>
  <si>
    <t>Bãi đỗ xe tĩnh thôn Sỹ Quý</t>
  </si>
  <si>
    <t>Bãi đỗ xe tĩnh thôn Thị Giang</t>
  </si>
  <si>
    <t>Bãi đỗ xe tĩnh thôn La Tiến</t>
  </si>
  <si>
    <t>Bãi đỗ xe tĩnh thôn Đại Duy (1VT)</t>
  </si>
  <si>
    <t>Bãi đỗ xe tĩnh thôn Khả Duy (2VT)</t>
  </si>
  <si>
    <t>Bãi đỗ xe tĩnh thôn Đông Cáp (1VT)</t>
  </si>
  <si>
    <t>Bãi đỗ xe tĩnh thôn Đồng Minh (2VT)</t>
  </si>
  <si>
    <t>Bãi đỗ xe tĩnh thôn Long Cầu (1VT)</t>
  </si>
  <si>
    <t>Bãi đỗ xe tĩnh thôn Đoàn Đào (2VT)</t>
  </si>
  <si>
    <t>Bãi đỗ xe tĩnh thôn Trần Thượng</t>
  </si>
  <si>
    <t>Bãi đỗ xe tĩnh thôn Trần Hạ và Cao Xá</t>
  </si>
  <si>
    <t>Bến xe</t>
  </si>
  <si>
    <t>Nhà văn hóa thôn Võng Phan</t>
  </si>
  <si>
    <t>Nhà văn hóa thôn Duyệt Lễ</t>
  </si>
  <si>
    <t>Nhà văn hóa thôn Nghĩa Vũ</t>
  </si>
  <si>
    <t>Nhà văn hóa thôn Tam Đa</t>
  </si>
  <si>
    <t>Nhà văn hóa thôn Trần Thượng</t>
  </si>
  <si>
    <t>Trường mầm non tập trung</t>
  </si>
  <si>
    <t>Trường mầm non xã</t>
  </si>
  <si>
    <t>Đất giáo dục (trường mầm non)</t>
  </si>
  <si>
    <t>Sân vận động huyện Phù Cừ</t>
  </si>
  <si>
    <t>Sân thể thao thôn Trần Thượng</t>
  </si>
  <si>
    <t>Sân thể thao thôn Trần Hạ</t>
  </si>
  <si>
    <t>Sân thể thao thôn Cao Xá</t>
  </si>
  <si>
    <t>Sân thể thao thôn Quang Yên</t>
  </si>
  <si>
    <t>Sân thể thao xã</t>
  </si>
  <si>
    <t>Sân thể thao thôn Tống Xá</t>
  </si>
  <si>
    <t>Bể bơi trung tâm xã</t>
  </si>
  <si>
    <t xml:space="preserve">Sân thể thao thôn Đại Duy </t>
  </si>
  <si>
    <t>Sân thể thao trung tâm xã và xây dựng bể bơi</t>
  </si>
  <si>
    <t>Xây dựng sân bóng thôn Đồng Minh</t>
  </si>
  <si>
    <t>Mở rộng khu di tích lịch sử đền bà Cúc Hoa</t>
  </si>
  <si>
    <t>Tu bổ, tôn tạo di tích lịch sử đền Tống Trân, xã Tống Trân, huyện Phù Cừ, tỉnh Hưng Yên</t>
  </si>
  <si>
    <t>Xây dựng bãi rác thôn Phạm Xá</t>
  </si>
  <si>
    <t>Xây dựng bãi rác thôn Hoàng Các</t>
  </si>
  <si>
    <t>Nhà máy xử lý rác thải, khu chôn lấp, xử lý chất trơ sau phân loại chất thải sinh hoạt và tro xỉ, chất trơ xử lý đốt chất thải sinh hoạt</t>
  </si>
  <si>
    <t>Khu xử lý chất thải rắn sinh hoạt cồng kềnh</t>
  </si>
  <si>
    <t>Đất nghĩa địa thôn Kim Phương</t>
  </si>
  <si>
    <t>Đất nghĩa trang thôn Trà Bồ</t>
  </si>
  <si>
    <t>Nghĩa trang xóm 1,2 thôn Ba Đông</t>
  </si>
  <si>
    <t>Đất nghĩa địa thôn Đình Cao</t>
  </si>
  <si>
    <t xml:space="preserve">Nghĩa trang liệt </t>
  </si>
  <si>
    <t>Chợ nông sản</t>
  </si>
  <si>
    <t>Giảm diện tích từ 0.51ha xuống 0.36ha.</t>
  </si>
  <si>
    <t>Chuyển mã Từ mã CQP sang TSC</t>
  </si>
  <si>
    <t>Sân thể thao thôn Duyệt Văn</t>
  </si>
  <si>
    <t>Mở rộng nhà thờ Phương Bồ</t>
  </si>
  <si>
    <t>Khu xử lý nước thải tập trung (14VT)</t>
  </si>
  <si>
    <t>Sân thể thao thôn Đông Cáp</t>
  </si>
  <si>
    <t>Trường mầm non</t>
  </si>
  <si>
    <t>Xây dựng cầu Hải Hưng qua sông Chanh, kết nối hai tỉnh Hưng Yên và Hải Dương</t>
  </si>
  <si>
    <t>tên cũ là Dự án kết nối ĐT.386 (xã Minh Tân, huyện Phù Cừ, tỉnh Hưng Yên) với ĐT.392C (xã Đoàn Kết, huyện Thanh Miện, tỉnh Hải Dương) và ĐT.392 (huyện Thành Miện, tỉnh Hải Dương)</t>
  </si>
  <si>
    <t>Mở rộng trạm trộn bê tông</t>
  </si>
  <si>
    <t>Sở công thương</t>
  </si>
  <si>
    <t xml:space="preserve">Phòng khám tư </t>
  </si>
  <si>
    <t xml:space="preserve">Mở rộng trung tâm y tế huyện Phù Cừ </t>
  </si>
  <si>
    <t>Mở rộng khu di tích lịch sử cách mạng cây đa và đền La Tiến (quy mô 15 ha trong đó hiện trạng có 0,24 ha, cải tạo chỉnh trang đất ở hiện hữu 3,93 ha.</t>
  </si>
  <si>
    <t>Điều chỉnh giảm diện tích từ 0,4 ha xuống 0,3 ha</t>
  </si>
  <si>
    <t>Minh Hoàng, Đoàn Đào, Đình Cao, Tống Trân, Minh Tiến, Nguyên Hoà</t>
  </si>
  <si>
    <t>Điều chỉnh tăng 0,09 ha DT từ 0,2 ha lên 0,29 ha</t>
  </si>
  <si>
    <t>Điều chỉnh tăng 1,2 ha DT từ 0,2 ha lên 1.4 ha</t>
  </si>
  <si>
    <t>Điều chỉnh tăng diện tich từ 0.05 lên 0.16</t>
  </si>
  <si>
    <t>Điều chỉnh tăng DT từ 0,2 ha lên 1,7 ha</t>
  </si>
  <si>
    <t>Điều chỉnh tăng diện tích từ 0.34 lên 0.40</t>
  </si>
  <si>
    <t>Điều chỉnh giảm diện tích</t>
  </si>
  <si>
    <t>Nghĩa trang thôn An Nhuế, Duyên Linh ( di chuyển phục vụ dự án Tân Phúc -Võng Phan)</t>
  </si>
  <si>
    <t>Điều chỉnh tăng diện tích</t>
  </si>
  <si>
    <t>Đã có TB chủ trương 9.99 ha</t>
  </si>
  <si>
    <t>Xây dựng cầu và đường vào Trại giam công an Tỉnh</t>
  </si>
  <si>
    <t>Tống Trân, Nguyên Hoà</t>
  </si>
  <si>
    <t>Xã Tống Trân, Minh Tiến, Tam Đa, Nguyên Hoà</t>
  </si>
  <si>
    <t>QĐ giao đất số 2479/QĐ-UBND của  UBND tỉnh ngày 01/11/2021 về việc giao đấ tại xã Đoàn Đào để thực hiện dự án đầu tư xây dựng hạ tầng kỹ thuất khu dân cư mới, đấu giá quyền sử dụng đất cho nhân dân làm nhà ở</t>
  </si>
  <si>
    <t>QĐ giao đất số 2891/QĐ-UBND của  UBND tỉnh ngày 13/12/2021 về việc giao đất cho xã Tống Trân, huyện Phù Cừ để xây dựng hạ tầng khu dân cư mới xã Tống Trân</t>
  </si>
  <si>
    <t>Đấu giá QSDĐ cho nhân dân làm nhà ở (xử lý xen kẹt thôn  Ba Đông)</t>
  </si>
  <si>
    <t>đã giao đất Đã có QĐ giao đất số 1490 ngày 19/7/2023. Diện tích giao đất là 35.504,4m2</t>
  </si>
  <si>
    <t>Đã có QĐ giao đất số 1673 ngày 10/8/2023. Diện tích giao đất là 85.035,7m2</t>
  </si>
  <si>
    <t>Đã có QĐ giao đất số 1817 ngày 29/8/2023. Diện tích giao đất là 31.200,7m2</t>
  </si>
  <si>
    <t>Đã có QĐ giao đất số 2454 ngày 20/11/2023. Diện tích giao đất là  37.466,4m2</t>
  </si>
  <si>
    <t>QĐ giao 2676/QĐ-UBND ngày 12/12/2023 giao 72727.70 m2</t>
  </si>
  <si>
    <t>Mở rộng sân thể thao thôn Phú Mãn</t>
  </si>
  <si>
    <t>Mở rộng nghĩa trang Ba Đông</t>
  </si>
  <si>
    <t>nguồn gốc là đất LUC nhưng kiểm kê đã đưa về là đất DGD</t>
  </si>
  <si>
    <t>Khu phát triển đô thị cao cấp, du lịch nghỉ dưỡng và tâm linh (Tổng khu nghiện cứu là 1500 ha. Phần diện tích tăng thêm là 730ha: ONT là 470 ha, DTT là 130 ha, DDT là 130 ha</t>
  </si>
  <si>
    <t>Mở rộng bãi rác Hoàng Tranh</t>
  </si>
  <si>
    <t>Mở rộng bãi rác thôn Ngọc Trúc</t>
  </si>
  <si>
    <t>Điều chỉnh tăng từ 0,42 ha lên 2,5 ha theo BC 214/ ngày 23/5/2023 của UBND huyện</t>
  </si>
  <si>
    <t>Đã có QĐ giao đất số 1037 ngày 10/5/2023. Diện tích giao đất là    27.387,1m2</t>
  </si>
  <si>
    <t>Khu chăn nuôi tập trung (5 vị trí)</t>
  </si>
  <si>
    <t>Trụ sở toà án huyện Phù Cừ</t>
  </si>
  <si>
    <t>TMD +SKC</t>
  </si>
  <si>
    <t>giao đất theo QĐ/168 ngày 23/01/2024. Diện tích giao 2673.9m2</t>
  </si>
  <si>
    <t>Vị trí 4.20 ha đã có Đã có QĐ giao đất số 1282 ngày 16/6/2023. Diện tích giao đất là 42.008,0m3; vị trí 4.92 đã có QĐ/491 ngày 29/2/2024 diện tích giao đất ONT là 48940m2, 177m2 đất LUC giao cho UBND xã QL</t>
  </si>
  <si>
    <t>Giao đất năm 2024 theo QĐ 906 ngày 6/5/2024 Diện tích giao là 14878,4 m2</t>
  </si>
  <si>
    <t>Đã giao đất theo QĐ/873 ngày 26/4/2024 diện tích 2581.5m2</t>
  </si>
  <si>
    <t>đã giao đất theo QĐ/1326 ngày 28/6/2024 diện tích giao là 664.724,9 m2 SKN, Giao 25026 đất hạ tầng khu công nghiệp.  còn 0,03 ha NTS chưa GPMB xong.</t>
  </si>
  <si>
    <t>Đã có quyết định giao đất lần 1 số 2581 ngày 01/12/2023 cho thuê đất 47,92 ha</t>
  </si>
  <si>
    <t>QH tỉnh phân bổ 66,50 ha trong đó 5.75 ha là hiện trạng</t>
  </si>
  <si>
    <t>Đã giao đất theo QĐ/1565 ngày 24/7/2024 diện tích giao đất 2.876,9m2</t>
  </si>
  <si>
    <t>Đã giao đất lần 1 theo QĐ/1604 ngày 29/7/2024 diện tích CAN là 87.330m2, DGT là 1.774m2</t>
  </si>
  <si>
    <t>Đã có QĐ 258 ngày 10/2/2023. QĐ cho Minh Hoa thuê 50.991 m2. phần còn lại chuyển tiếp. Điều chỉnh Ranh giới</t>
  </si>
  <si>
    <t>GĐ 21-30 tỉnh phân bổ  tăng 26,35 ha so với năm 2020</t>
  </si>
  <si>
    <t xml:space="preserve">Cân đối để đảm diện tích đất LUC theo chỉ tiêu phân bổ </t>
  </si>
  <si>
    <t>Cân đối để đảm diện tích đất LUC theo chỉ tiêu phân bổ. (Danh mục QH tỉnh phân bổ tăng thêm 300,09 ha)</t>
  </si>
  <si>
    <t>Cân đối để đảm bảo chỉ tiêu, DT đất thủy lợi theo QH tỉnh phân bổ cho PC giảm 22,81 ha so với năm 2020</t>
  </si>
  <si>
    <t>Cân đối Tỉnh phân bổ diện tích tăng 1,13 ha so với năm 2020</t>
  </si>
  <si>
    <t>Diện tích tỉnh phân bổ tăng 1,63 ha so với năm 2020. dự kiến giảm 3.55 ha</t>
  </si>
  <si>
    <t>QH tỉnh phân bổ tăng 13,58 ha so với năm 2020</t>
  </si>
  <si>
    <t>QH tỉnh phân bổ chỉ tiêu  tăng 13.08 ha so với năm 2020</t>
  </si>
  <si>
    <t>Chỉ tiêu phân bổ tăng 0.3 so với năm 2020</t>
  </si>
  <si>
    <t>Cân đối diện tích chỉ tiêu phân bổ tăng 12.35 ha so với năm 2020</t>
  </si>
  <si>
    <t>Chỉ tiêu phân bổ tăng 8.75 ha so với năm 2020, dự kiến giảm 0,71 ha</t>
  </si>
  <si>
    <t xml:space="preserve">QĐ giao đất số 2162/QĐ-UBND của  UBND tỉnh ngày 13/9/2021 </t>
  </si>
  <si>
    <t xml:space="preserve">QĐ giao đất số 2890/QĐ-UBND của  UBND tỉnh ngày 13/12/2021 </t>
  </si>
  <si>
    <t xml:space="preserve">Đã có QĐ chuyển mục đích  </t>
  </si>
  <si>
    <t xml:space="preserve">Đã có QĐ giao đất số 2652/QĐ-UBND của  UBND tỉnh ngày 15/11/2022 </t>
  </si>
  <si>
    <t>Đã có QĐ giao đất 13.02 ha</t>
  </si>
  <si>
    <t>Đã có QĐ 815 ngày 22/4/2024 diện tích giao 2024 là 0,1 ha ONT</t>
  </si>
  <si>
    <t>QH tỉnh không phân bổ chỉ tiêu</t>
  </si>
  <si>
    <t>Xây dựng đường nối từ ĐT.386 đến ĐH.64 và tuyến nối với đường ĐT.378 qua địa phận xã Nguyên Hòa, huyện Phù Cừ</t>
  </si>
  <si>
    <t>Quang Hưng, Tống Phan, Nhật Quang, Trần Cao, Tiên Tiến</t>
  </si>
  <si>
    <t>xem lại diện tích đất thu hồi</t>
  </si>
  <si>
    <t>Dự án Xây dựng cầu Phú Mãn, xã Phan Sào Nam, huyện Phù Cừ</t>
  </si>
  <si>
    <t>Cải tạo, nâng cấp đường bờ sông Sậy - La Tiến đoạn từ cầu Quán Bầu đến cầu Tống Phan (cầu ông Hỷ)</t>
  </si>
  <si>
    <t>Cải tạo, nâng cấp đường liên xã Đình Cao huyện Phù Cừ và  xã Cương Chính huyện Tiên Lữ (điểm đầu ngã 5 Đình Cao, điểm cuối giáp ĐH.99)</t>
  </si>
  <si>
    <t>Xây dựng đường mới kết nối từ cụm CN Quán Đỏ - Đoàn Đào đến ĐH.82</t>
  </si>
  <si>
    <t>GĐ 21-30 tỉnh phân bổ  tăng 7,00 ha so với năm 2020</t>
  </si>
  <si>
    <t>GĐ 21-30 tỉnh phân bổ  tăng 130,45 ha so với năm 2020, ít hơn 5.75 ha so với QH huyện</t>
  </si>
  <si>
    <t>GĐ 21-30 tỉnh phân bổ  tăng 62,47 ha so với năm 2020</t>
  </si>
  <si>
    <t>GĐ 21-30 tỉnh phân bổ  tăng 8,51 ha so với năm 2020</t>
  </si>
  <si>
    <t>GĐ 21-30 tỉnh phân bổ  được tăng 162,12 ha so với năm 2020</t>
  </si>
  <si>
    <t>Cảng Thuỷ Nội Địa -ICD Hưng Yên và Trạm Quản lý đường thuỷ Nội địa La Tiến, Phù Cừ, Hưng Yên</t>
  </si>
  <si>
    <t>Bỏ do sát nhập xã</t>
  </si>
  <si>
    <t>Bỏ tập trung vào bãi rác của xã</t>
  </si>
  <si>
    <t>Đất bãi thải, xử lý chất thải (gồm Nhà máy xử lý nước thải và bãi tập kết rác; địa điểm đổ chất thải từ hoạt động xây dựng, bùn thải từ bể phốt, hầm cầu và bùn thải từ hệ thống thoát nước)</t>
  </si>
  <si>
    <t xml:space="preserve">Điều chỉnh tăng từ 4,3 ha lên 6 ha </t>
  </si>
  <si>
    <t>Xây dựng trường mần non tập trung xã</t>
  </si>
  <si>
    <t>Nghĩa trang thôn Long Cầu</t>
  </si>
  <si>
    <t xml:space="preserve">2024 </t>
  </si>
  <si>
    <t>Dự án đầu tư xây dựng nâng cấp đê tả sông Luộc kéo dài</t>
  </si>
  <si>
    <t>Năm thực hiện cũ</t>
  </si>
  <si>
    <t xml:space="preserve">Năm thực hiện </t>
  </si>
  <si>
    <t>xem diện tích quy mô</t>
  </si>
  <si>
    <t xml:space="preserve">Bãi rác tập trung </t>
  </si>
  <si>
    <t>Đã có QĐ CMĐ 0.23</t>
  </si>
  <si>
    <t>Cây xăng</t>
  </si>
  <si>
    <t>Đã cho Cty Huy Anh thuê 29980.8m2 theo QĐ/1525 ngày 22/7/2024</t>
  </si>
  <si>
    <t>Đã có QĐ giao đất số 2406 ngày 14/11/2023. Diện tích giao đất là   36.077,2m2</t>
  </si>
  <si>
    <t>Kiểm kê 2019 đã đưa về hiện trạng</t>
  </si>
  <si>
    <t>A.PHUC</t>
  </si>
  <si>
    <t>KH được duyệt là 3,0 ha. đã có QĐ cho thuê đất QĐ/181-UBND 24/01/2024. Diện tích giao là 25185m2. Còn Lại 0,48 ha chuyển tiếp</t>
  </si>
  <si>
    <t>TT. Trần Cao, Quang Hưng</t>
  </si>
  <si>
    <t>Thay đổi tên, tăng diện tích</t>
  </si>
  <si>
    <t xml:space="preserve">Điều chỉnh diện tích </t>
  </si>
  <si>
    <t>So sánh diện tích điều chỉnh và diện tích đã duyệt theo QĐ/407</t>
  </si>
  <si>
    <t xml:space="preserve">Chuyển tiếp điều chỉnh tăng diện tích </t>
  </si>
  <si>
    <t>Đã giao đất xong</t>
  </si>
  <si>
    <t>Đã giao đất 3,55 ha, phần còn lại chuyển tiếp</t>
  </si>
  <si>
    <t>Đã giao đất 8.50 ha, còn lại chuyển tiếp</t>
  </si>
  <si>
    <t>Đã có QĐ CMĐ năm 2022 diện tích 0.15 ha</t>
  </si>
  <si>
    <t>Chưa cập nhật BĐ QH tỉnh</t>
  </si>
  <si>
    <t>CNT</t>
  </si>
  <si>
    <t>DDD</t>
  </si>
  <si>
    <t>Đã giao đất 3,1 ha, 1,43 ha còn lại Chuyển tiếp</t>
  </si>
  <si>
    <t>Đã giao đất 4,17 ha; 12,26 ha còn lại chuyển tiếp</t>
  </si>
  <si>
    <t>Đã giao đất 3,61 ha; 0.92ha lại chuyển tiếp</t>
  </si>
  <si>
    <t>Đã giao đất 3,75 ha, 1,16 ha còn lại chuyển tiếp</t>
  </si>
  <si>
    <t>Đã giao đất 2,74 ha, 4,57 ha còn lại chuyển tiếp</t>
  </si>
  <si>
    <t>Đã giao đất 9.61 ha, 0,39 ha còn lại Chuyển tiếp</t>
  </si>
  <si>
    <t>gồm 2  VT  9.98 ha và 4,17 ha (VT 4,17 ha đã giao đất số 1674 ngày 10/8/2023. Diện tích giao đất là 41.675,6m2)</t>
  </si>
  <si>
    <t>Đã có QĐ giao đất số 336/QĐ-UBND của  UBND tỉnh ngày 27/01/2022 diện tích 3.41 ha</t>
  </si>
  <si>
    <t>Đã có QĐ giao đất số 492/QĐ-UBND của  UBND tỉnh ngày 29/2/2024 diện tích 9.61 ha</t>
  </si>
  <si>
    <t>Đã giao đất xong 0,27 ha, phần còn lại chuyển tiếp</t>
  </si>
  <si>
    <t>QĐ  số 2796/QĐ-UBND của  UBND tỉnh ngày 27/11/2020 diện tích 0.19</t>
  </si>
  <si>
    <t>Đã có QĐ giao đất số 2652/QĐ-UBND của  UBND tỉnh ngày 15/11/2022 diện tích 2.83 ha</t>
  </si>
  <si>
    <t>Đã giao đất 9,12 ha (gồm 2  VT  4,20ha và 4,92 ha), 3,46 ha còn lại chuyển tiếp</t>
  </si>
  <si>
    <t>Đã giao đất 3,61 ha( gồm 2 VT 0,42 ha và 3,19 ha), 1,76 ha còn lại chuyển tiếp</t>
  </si>
  <si>
    <t>Vị trí 0.42 ha có QĐ  số 2320/QĐ-UBND  ngày 07/10/2021; Vị trí 3.19 ha Đã có QĐ giao đất số 1492 ngày 19/7/2023. Diện tích giao đất là 31.884,6m3</t>
  </si>
  <si>
    <t>Đã giao đất Đã có QĐ giao đất số 1490 ngày 19/7/2023. Diện tích giao đất là 35.504,4m2</t>
  </si>
  <si>
    <t>Xem lại mục đích sử dụng dự án</t>
  </si>
  <si>
    <t>Cân đối QH huyện theo chỉ tiêu phân bổ của tỉnh</t>
  </si>
  <si>
    <t>GĐ 21-30 tỉnh phân bổ  tăng 12,88 ha so với năm 2020</t>
  </si>
  <si>
    <t>QH tỉnh phân bổ chỉ tiêu  tăng 4,30 ha so với năm 2020</t>
  </si>
  <si>
    <t>Cân đối diện tích chỉ tiêu phân bổ tăng 13,00 ha so với năm 2020</t>
  </si>
  <si>
    <t>Dự kiến phải giảm     ha</t>
  </si>
  <si>
    <t>Chỉ tiêu phân bổ tăng 128,82 ha so với năm 2020.</t>
  </si>
  <si>
    <t xml:space="preserve"> Chỉ tiêu phân bổ tăng 27,35 ha so với năm 2020</t>
  </si>
  <si>
    <t>70,33 ha đã có QĐ giao đất,; GPMB xong 40,57 ha; đang GPMB 26,39 ha; có TB chủ trương 9,72 ha=</t>
  </si>
  <si>
    <t>Đã giao đất 0,82 ha; 4,75 ha Chuyển tiếp</t>
  </si>
  <si>
    <t>QĐ giao đất số 77/QĐ-UBND của  UBND tỉnh ngày 12/01/2021 diện tích 0,82 ha; Đã có TB chủ trương 3,73ha</t>
  </si>
  <si>
    <t>Vị trí 4.95 ha năm 2020 đã thống kê đưa vào hiện trạng; QH 2021-2030 đã đưa về hiện trạng</t>
  </si>
  <si>
    <t xml:space="preserve"> Đình Cao, Minh Tiến</t>
  </si>
  <si>
    <t xml:space="preserve">Ghi chú </t>
  </si>
  <si>
    <t>Điều chỉnh tăng diện tích từ 3,37 ha lên 10.83 ha</t>
  </si>
  <si>
    <t>Diện tích  QH cũ được duyệt (ha)</t>
  </si>
  <si>
    <t>Khu xử lý nước thải tập trung (6VT)</t>
  </si>
  <si>
    <t xml:space="preserve">MỚI </t>
  </si>
  <si>
    <t>Chuyển vị trí sang thửa 448 tờ 7. vị trí cũ QH khu nước thải tập trung</t>
  </si>
  <si>
    <t xml:space="preserve">Chuyển vị trí nc thải thôn Trà bồ bỏ vị trí thửa 310/22 chuyển sang thửa 273/22 </t>
  </si>
  <si>
    <t>Điều chỉnh chuyển vị trí, tăng diện tích</t>
  </si>
  <si>
    <t>Bỏ</t>
  </si>
  <si>
    <t>Bãi đỗ xe trung tâm xã Minh Hoàng</t>
  </si>
  <si>
    <t>Nhà văn hoá thôn Ngọc Trúc</t>
  </si>
  <si>
    <t>Xem lại diện tích QH 10m</t>
  </si>
  <si>
    <t>Bể chứa xử lý rác thải thôn An Nhuế</t>
  </si>
  <si>
    <t>Bỏ không phù hợp</t>
  </si>
  <si>
    <t xml:space="preserve">Điều chỉnh tăng diện tich </t>
  </si>
  <si>
    <t>Thông báo chấp thuận chỉ có 3.67 ha</t>
  </si>
  <si>
    <t>Mở rộng trụ sở uỷ ban xã Minh Tân</t>
  </si>
  <si>
    <t>Mở rộng trường tiểu học (thôn cự phú)</t>
  </si>
  <si>
    <t>Đường từ KDC mới đến trường THCS</t>
  </si>
  <si>
    <t>Đường từ ĐH.64 đến cầu sắt</t>
  </si>
  <si>
    <t>Trung tâm sát hạch lái xe</t>
  </si>
  <si>
    <t xml:space="preserve">Nhà văn hóa thôn An Cầu </t>
  </si>
  <si>
    <t>Khu dân cư mới thôn Quang Yên</t>
  </si>
  <si>
    <t>Khu dân cư số 06</t>
  </si>
  <si>
    <t>Vùng trồng vải</t>
  </si>
  <si>
    <t>Nhà văn hóa thôn Nhật Lệ</t>
  </si>
  <si>
    <t>Điểm nắn dòng chảy</t>
  </si>
  <si>
    <t>xem lại trí thửa 12/5 nằm trong khu công nghiệp hỏi xã chuyển vị trí nào</t>
  </si>
  <si>
    <t>Sân thể thao thôn Đoàn Đào</t>
  </si>
  <si>
    <t>Điều chỉnh ranh giới</t>
  </si>
  <si>
    <t>Bổ sung mã SKC, tăng diện tích</t>
  </si>
  <si>
    <t>Điều chỉnh ranh</t>
  </si>
  <si>
    <t>Điều chỉnh diện tích</t>
  </si>
  <si>
    <t>Công viên, khu vui chơi giải trí</t>
  </si>
  <si>
    <t>Mở rộng nghĩa trang thôn Viên Quang</t>
  </si>
  <si>
    <t>Điều chỉnh ranh giới, diện tích</t>
  </si>
  <si>
    <t>Mới điều chỉnh khi đi dã ngoại</t>
  </si>
  <si>
    <t>Sân thể thao thôn Ngũ Lão</t>
  </si>
  <si>
    <t>Điều chỉnh mới khi đi dã ngoại</t>
  </si>
  <si>
    <t>Sân thể thao trung tâm xã và bể bơi</t>
  </si>
  <si>
    <t>Điều chỉnh vị trí, tăng DT từ 0,34 ha lên 1,5 ha</t>
  </si>
  <si>
    <t>Điều chỉnh tăng diện tích khi đi dã ngoại</t>
  </si>
  <si>
    <t>Nhà văn hoá thôn Quang Xá</t>
  </si>
  <si>
    <t>Nhà văn hoá Thọ Lão</t>
  </si>
  <si>
    <t>Mở rộng sân thể thao thôn Thọ Lão</t>
  </si>
  <si>
    <t>Bỏ (tập trung vào 1 điểm trường xã)</t>
  </si>
  <si>
    <t>Chuyển mã Từ mã CQP sang TSC. Điều chỉnh diện tích</t>
  </si>
  <si>
    <t>Đất nông nghiệp khác</t>
  </si>
  <si>
    <t>Danh mục giữ nguyên theo phương án QH được duyệt</t>
  </si>
  <si>
    <t>QĐ  số 2319/QĐ-UBND của  UBND tỉnh ngày 07/10/2021 về việc giao đất cho Sở Nông Nghiệp. Đã giao đất xong</t>
  </si>
  <si>
    <t>Danh mục đăng ký mới</t>
  </si>
  <si>
    <t>Xem lại ranh giới khu 10,61 ha, trùng 1 ít trang trại Minh Hoa</t>
  </si>
  <si>
    <t>Điều chỉnh ranh giới, tăng diện tích</t>
  </si>
  <si>
    <t xml:space="preserve">Khu chăn nuôi tập trung </t>
  </si>
  <si>
    <t>Bỏ trả về hiện trạng</t>
  </si>
  <si>
    <t>Danh mục các xã giữ nguyên phương án QH được duyệt</t>
  </si>
  <si>
    <t>Danh mục các xã đề nghị điều chỉnh</t>
  </si>
  <si>
    <t>Danh mục đề nghị bỏ ra khỏi quy hoạch</t>
  </si>
  <si>
    <t>ranh giới đang k trùng với ranh giới giao đất, xem lại</t>
  </si>
  <si>
    <t>2.2.1</t>
  </si>
  <si>
    <t>2.2.2</t>
  </si>
  <si>
    <t>2.2.3</t>
  </si>
  <si>
    <t>Danh mục đề nghị điều chỉnh</t>
  </si>
  <si>
    <t>Bỏ để QH sân thể thao và bến xe tĩnh</t>
  </si>
  <si>
    <t>Bỏ QH đường 377 Đi qua</t>
  </si>
  <si>
    <t>Đã là hiện trạng, chưa làm thủ tục về đất</t>
  </si>
  <si>
    <t>Điều chỉnh ranh giới với khu chăn nuôi tập trung</t>
  </si>
  <si>
    <t>Tổng hợp bổ sung, đã có VT trên BĐQH được duyệt</t>
  </si>
  <si>
    <t>Danh mục đề nghị bỏ</t>
  </si>
  <si>
    <t>Bỏ. 1 phần QH bến xe, phần còn lại trả về hiện trạng</t>
  </si>
  <si>
    <t>Điều chỉnh hướng tuyến</t>
  </si>
  <si>
    <t>danh mục QH cũ chưa có nhưng đã có trong KH</t>
  </si>
  <si>
    <t xml:space="preserve">danh mục QH cũ chưa có nhưng đã có trong KH </t>
  </si>
  <si>
    <t>danh mục QH cũ chưa có nhưng đã có trong KH  7.10 HA</t>
  </si>
  <si>
    <t>Chuyển vị trí điểm thôn An Cầu (giảm diện tích vị trí này từ 0.1 ha xuống 0.07 ha)</t>
  </si>
  <si>
    <t xml:space="preserve"> Bổ sung 2 địa điểm mới thôn Cao Xá, Trần Thượng</t>
  </si>
  <si>
    <t>Bổ sung vị trí, QH cũ mới trình danh mục chưa có vị trí</t>
  </si>
  <si>
    <t>Chuyển vị trí thôn Hoàng Xá điều chỉnh diện tích từ 0.09 ha lên 0.28 ha</t>
  </si>
  <si>
    <t>Khu xử lý nước thải tập trung (8VT)</t>
  </si>
  <si>
    <t>Bổ sung thêm 1 vị trí thôn An Nhuế.</t>
  </si>
  <si>
    <t>Bổ sung 3 vị trí thôn Tam Đa</t>
  </si>
  <si>
    <t>Chuyển vị trí cả 3 vị trí</t>
  </si>
  <si>
    <t xml:space="preserve"> Bổ sung 5 vị trí tại các thôn Khả Duy, Đông Cáp, Đồng Minh</t>
  </si>
  <si>
    <t>Khu xử lý nước thải tập trung (10VT)</t>
  </si>
  <si>
    <t>Bổ sung vị trí thôn Cát Dương</t>
  </si>
  <si>
    <t>Chuyển 1 vị trí thôn La Tiến; Bổ sung 2 vị trí thôn La Tiến và thôn Thị Giang</t>
  </si>
  <si>
    <t>Mở rộng sân thể thao thôn Ngọc Trúc</t>
  </si>
  <si>
    <t>Kiểm tra lại diện tích</t>
  </si>
  <si>
    <t>XV</t>
  </si>
  <si>
    <t>XVI</t>
  </si>
  <si>
    <t>XVII</t>
  </si>
  <si>
    <t>XVIII</t>
  </si>
  <si>
    <t>XIX</t>
  </si>
  <si>
    <t>XX</t>
  </si>
  <si>
    <t>Điều chỉnh mã QH</t>
  </si>
  <si>
    <t>XXII</t>
  </si>
  <si>
    <t>Bổ sung danh mục. BĐ được duyệt đã có vị trí Đã có TB chủ trương 9,99 ha</t>
  </si>
  <si>
    <t>Bỏ, trả về hiện trạng</t>
  </si>
  <si>
    <t>XXIII</t>
  </si>
  <si>
    <t>Quy hoạch đất chăn nuôi tập trung xa khu dân cư</t>
  </si>
  <si>
    <r>
      <t xml:space="preserve">Trại tạm giam công an tỉnh Hưng Yên </t>
    </r>
    <r>
      <rPr>
        <b/>
        <i/>
        <sz val="10"/>
        <rFont val="Times New Roman"/>
        <family val="1"/>
      </rPr>
      <t>(Tổng dự án là 9.98 ha.Trong đó: Đất CAN diện tích là 9,77 ha; Đất kết nối hạ tầng kỹ thuật giao thông là 0,21 ha)</t>
    </r>
  </si>
  <si>
    <t>Bãi đỗ xe tĩnh thôn Quế Ải</t>
  </si>
  <si>
    <t>Sân thể thao thôn Quế Ải</t>
  </si>
  <si>
    <t>Chuyển vị trí</t>
  </si>
  <si>
    <t>Trụ sở viện kiểm soát</t>
  </si>
  <si>
    <t>Mở rộng trụ sở UBND xã Minh Tiến</t>
  </si>
  <si>
    <t>BỎ tập trung nhà máy rác của huyện</t>
  </si>
  <si>
    <t>chuyển vị trí tháng 10</t>
  </si>
  <si>
    <t>Trang trại chăn nuôi Minh Hoa</t>
  </si>
  <si>
    <t xml:space="preserve">Xem lại vì bản đồ ghi là khu trồng cây công nghệ cao </t>
  </si>
  <si>
    <t>xã chưa cung cấp ranh giới</t>
  </si>
  <si>
    <t xml:space="preserve">Điều chỉnh ranh giới với trường mần non </t>
  </si>
  <si>
    <t>Hiện trạng đã xây dựng</t>
  </si>
  <si>
    <t xml:space="preserve">BĐ xem lại </t>
  </si>
  <si>
    <t>Điều chỉnh tăng diện tích từ 0.2 ha lên 0.28 ha</t>
  </si>
  <si>
    <t>Nhà máy sản xuất hàng may mặc Thiên Sơn</t>
  </si>
  <si>
    <t>Chuyển vị trí 6 vị trí thôn Tân An, Quang Yên, Nhật Lệ</t>
  </si>
  <si>
    <t>Chuyển vị trí 6 vị trí các thôn Tân An, Quang Yên, Nhật Lệ</t>
  </si>
  <si>
    <t xml:space="preserve"> Bổ sung 2 địa điểm mới 2 thôn Cao Xá, Trần Thượng</t>
  </si>
  <si>
    <t xml:space="preserve">Bổ sung để phục vụ GPMB đường Tân Phúc </t>
  </si>
  <si>
    <t xml:space="preserve"> điều chỉnh giảm diện tích từ 0.15 ha xuống 0.09 ha</t>
  </si>
  <si>
    <t>Hiện trạng đã xây dựng, bổ sung danh mục để hoàn thiện hồ sơ</t>
  </si>
  <si>
    <t>Bỏ (tập trung nhà máy rác của huyện)</t>
  </si>
  <si>
    <t>Bỏ (vị trí không phù hợp)</t>
  </si>
  <si>
    <t>Bỏ (tập trung vào bãi rác của xã)</t>
  </si>
  <si>
    <t>Nghĩa trang đồng bộ thôn Đông Cáp (phục vụ di GPMB trại tạm giam)</t>
  </si>
  <si>
    <t>Bỏ ( Do sát nhập xã chuyển QH ONT)</t>
  </si>
  <si>
    <t>Bỏ (trả về hiện trạng)</t>
  </si>
  <si>
    <t>Mở rộng ranh giới (cũ được duyệt là Khu nhà ở sinh thái và khoáng nóng 244.5 ha)</t>
  </si>
  <si>
    <t>Bỏ (Tập chung vào 1 vị trí)</t>
  </si>
  <si>
    <t>Điều chỉnh ranh giới giảm diện tích (Do bổ sung đường QH nối với đường tránh QL 38 đi qua)</t>
  </si>
  <si>
    <t>Đấu giá QSDĐ cho nhân dân làm nhà ở (vị trí giáp TT. Trần Cao)</t>
  </si>
  <si>
    <t>Đã có TB chủ trương 12.94 ha (gồm 2  VT  8,83ha nằm trong dự án TĐC đường Tân Phúc 8,99 ha và 4,11 ha)</t>
  </si>
  <si>
    <t>Bỏ (1 phần QH bến xe, phần còn lại trả về hiện trạng)</t>
  </si>
  <si>
    <t>Chuyển vị trí 3 vị trí thôn Thọ Lão và thôn Quang Xá</t>
  </si>
  <si>
    <t>Bổ sung 1 vị trí thôn Cát Dương</t>
  </si>
  <si>
    <t>Điều chỉnh theo diện tích KH được duyệt</t>
  </si>
  <si>
    <t>cũ ONT+TMD+DGT: Trong đó: Đất TMD 74,78 ha</t>
  </si>
  <si>
    <t>Bỏ trả về hiện trạng (Tập chung vào 1 vị trí)</t>
  </si>
  <si>
    <t>Của bên Quân sự</t>
  </si>
  <si>
    <t>chuyển tiếp</t>
  </si>
  <si>
    <t xml:space="preserve"> đã có QĐ cmđ O,O2 HA</t>
  </si>
  <si>
    <t>Chưa có vị trí trên BĐ (Do Huyện chưa thống nhất được vị trí)</t>
  </si>
  <si>
    <t>Đã xây dựng, nhưng chưa làm thủ tục về đất</t>
  </si>
  <si>
    <t>Diện tích khu này trên Bản đồ đang vẽ 92 ha (Phan sào là 69,60, Đoàn Đào là 22,48 ha)</t>
  </si>
  <si>
    <t>Bổ sung danh mục, điều chỉnh ranh giới so với vị trí  trên BĐ đã duyệt</t>
  </si>
  <si>
    <t>Thửa 22/22</t>
  </si>
  <si>
    <t>Điều chỉnh tăng từ 4,57 ha lên 7.00 ha ( đã cho 3,0 ha)</t>
  </si>
  <si>
    <t xml:space="preserve">Nhà văn hoá Duyệt Văn </t>
  </si>
  <si>
    <t>Chuyển QH TMD</t>
  </si>
  <si>
    <t>Trường Mần non và khu vui chơi giải trí (Tông 2 ha: DGD 1ha, DKV 1ha)</t>
  </si>
  <si>
    <t>Khu phát triển đô thị cao cấp, du lịch nghỉ dưỡng và tâm linh (Tổng khu nghiện cứu là 1500 ha. Phần diện tích tăng thêm là 730ha: ONT + TMD là 470 ha, DTT là 130 ha, DDT là 130 ha</t>
  </si>
  <si>
    <t>điều chỉnh lại chưa đúng ranh xã cung cấp</t>
  </si>
  <si>
    <t>Chuyển vị trí thôn Trà Bồ</t>
  </si>
  <si>
    <t>TT. Trần Cao, Minh Tân, Phan Sào</t>
  </si>
  <si>
    <t>TT. Trần Cao, Đoàn Đào</t>
  </si>
  <si>
    <t>Đấu giá quyền sử dụng đất xen kẹp khu vực cổng chợ Võng Phan</t>
  </si>
  <si>
    <t>XXV</t>
  </si>
  <si>
    <t>Đất khu công nghiệp</t>
  </si>
  <si>
    <t>SKK</t>
  </si>
  <si>
    <t>Khu công nghiệp Phù Cừ</t>
  </si>
  <si>
    <t>Khu công nghiệp Phù Cừ - Tiên Lữ</t>
  </si>
  <si>
    <t>Tiên Tiến, Đình Cao, Minh Tiến</t>
  </si>
  <si>
    <t>Tỉnh chưa phân bổ chỉ tiêu nhưng là Khu công nghiệp có tiềm năng QH mới giai đoạn 2021-2030 trong trường hợp được bổ sung, điều chỉnh chỉ tiêu quy hoạch, kế hoạch và đáp ứng các điều kiện theo quy định của pháp luật</t>
  </si>
  <si>
    <t>đã có thông báo chấp thuận vị trí là giáp cụm Quán Đỏ 9.72 ha, nhưng theo QH cũ chỉ thể hiện trên BĐ nhưng k đưa vào chỉ tiêu. Có lấy chỉ tiêu 2 vị trí này hay bổ sung mới</t>
  </si>
  <si>
    <t xml:space="preserve">GIÁP CỤM QUÁN ĐỎ, RANH CỤM QUÁN ĐỎ ĐÃ GIAO TRÙNG VÀO </t>
  </si>
  <si>
    <t>Không còn phù hợp</t>
  </si>
  <si>
    <t>XXVII</t>
  </si>
  <si>
    <t>XXVIII</t>
  </si>
  <si>
    <t>XXIV</t>
  </si>
  <si>
    <t>Di chuyển Trạm bơm An Cầu</t>
  </si>
  <si>
    <t>Sản xuất thiết bị y tế và dịch vụ kho bãi</t>
  </si>
  <si>
    <t>SKC+TMD</t>
  </si>
  <si>
    <t>Đoàn Đào, Minh Hoàng</t>
  </si>
  <si>
    <t xml:space="preserve">Khu công nghiệp có tiềm năng quy hoạch mới giai đoạn 2021-2030 </t>
  </si>
  <si>
    <t>xem lại có xã Phan Sào Nam không</t>
  </si>
  <si>
    <t>Phòng tài nguyên không chấp thuận vị trí do gần dân cư</t>
  </si>
  <si>
    <t>Mở rộng bãi rác thôn Thị Giang + La Tiến</t>
  </si>
  <si>
    <t>TỔNG HỢP DANH MỤC ĐIỀU CHỈNH NHU CẦU SỬ DỤNG ĐẤT ĐẾN NĂM 2030 CỦA HUYỆN PHÙ CỪ</t>
  </si>
  <si>
    <t>Điều chỉnh chuyển sang mã TSC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</si>
</sst>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quot;$&quot;#,##0.00"/>
    <numFmt numFmtId="165" formatCode="0.0"/>
    <numFmt numFmtId="166" formatCode="_(* #,##0.00_);_(* \(#,##0.00\);_(* &quot;-&quot;&quot;?&quot;&quot;?&quot;_);_(@_)"/>
  </numFmts>
  <fonts count="23">
    <font>
      <sz val="12"/>
      <color theme="1"/>
      <name val="Times New Roman"/>
      <family val="2"/>
    </font>
    <font>
      <sz val="10"/>
      <name val="Times New Roman"/>
      <family val="1"/>
    </font>
    <font>
      <b/>
      <sz val="10"/>
      <name val="Times New Roman"/>
      <family val="1"/>
    </font>
    <font>
      <sz val="12"/>
      <color theme="1"/>
      <name val="Times New Roman"/>
      <family val="2"/>
    </font>
    <font>
      <sz val="10"/>
      <name val="Arial"/>
      <family val="2"/>
    </font>
    <font>
      <sz val="10"/>
      <name val="Times New Roman"/>
      <family val="1"/>
      <charset val="163"/>
    </font>
    <font>
      <sz val="10"/>
      <name val="Arial"/>
      <family val="2"/>
      <charset val="163"/>
    </font>
    <font>
      <sz val="11"/>
      <name val="UVnTime"/>
    </font>
    <font>
      <sz val="11"/>
      <color theme="1"/>
      <name val="Calibri"/>
      <family val="2"/>
      <charset val="162"/>
    </font>
    <font>
      <sz val="11"/>
      <color theme="1"/>
      <name val="Calibri"/>
      <family val="2"/>
      <charset val="163"/>
    </font>
    <font>
      <sz val="13"/>
      <color theme="1"/>
      <name val="Times New Roman"/>
      <family val="2"/>
    </font>
    <font>
      <sz val="11"/>
      <color theme="1"/>
      <name val="Arial"/>
      <family val="2"/>
      <charset val="163"/>
    </font>
    <font>
      <sz val="11"/>
      <color theme="1"/>
      <name val="Calibri"/>
      <family val="2"/>
      <scheme val="minor"/>
    </font>
    <font>
      <sz val="11"/>
      <color theme="1"/>
      <name val="Arial"/>
      <family val="2"/>
    </font>
    <font>
      <sz val="11"/>
      <name val="Times New Roman"/>
      <family val="1"/>
    </font>
    <font>
      <b/>
      <sz val="11"/>
      <name val="Times New Roman"/>
      <family val="1"/>
    </font>
    <font>
      <sz val="10"/>
      <color theme="1"/>
      <name val="Times New Roman"/>
      <family val="1"/>
    </font>
    <font>
      <b/>
      <i/>
      <sz val="10"/>
      <name val="Times New Roman"/>
      <family val="1"/>
    </font>
    <font>
      <i/>
      <sz val="10"/>
      <name val="Times New Roman"/>
      <family val="1"/>
    </font>
    <font>
      <sz val="10"/>
      <color rgb="FFFF0000"/>
      <name val="Times New Roman"/>
      <family val="1"/>
    </font>
    <font>
      <b/>
      <sz val="9"/>
      <name val="Times New Roman"/>
      <family val="1"/>
    </font>
    <font>
      <sz val="9"/>
      <name val="Times New Roman"/>
      <family val="1"/>
    </font>
    <font>
      <b/>
      <i/>
      <sz val="9"/>
      <name val="Times New Roman"/>
      <family val="1"/>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54">
    <xf numFmtId="0" fontId="0" fillId="0" borderId="0"/>
    <xf numFmtId="43" fontId="4" fillId="0" borderId="0" applyFont="0" applyFill="0" applyBorder="0" applyAlignment="0" applyProtection="0"/>
    <xf numFmtId="166"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6" fillId="0" borderId="0"/>
    <xf numFmtId="0" fontId="4" fillId="0" borderId="0"/>
    <xf numFmtId="0" fontId="5" fillId="0" borderId="0"/>
    <xf numFmtId="0" fontId="4" fillId="0" borderId="0"/>
    <xf numFmtId="0" fontId="4" fillId="0" borderId="0"/>
    <xf numFmtId="0" fontId="1" fillId="0" borderId="0"/>
    <xf numFmtId="0" fontId="5" fillId="0" borderId="0"/>
    <xf numFmtId="0" fontId="4" fillId="0" borderId="0"/>
    <xf numFmtId="0" fontId="8"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4" fillId="0" borderId="0"/>
    <xf numFmtId="0" fontId="4" fillId="0" borderId="0"/>
    <xf numFmtId="0" fontId="9" fillId="0" borderId="0"/>
    <xf numFmtId="0" fontId="6" fillId="0" borderId="0"/>
    <xf numFmtId="0" fontId="5" fillId="0" borderId="0"/>
    <xf numFmtId="0" fontId="7" fillId="0" borderId="0"/>
    <xf numFmtId="0" fontId="10" fillId="0" borderId="0"/>
    <xf numFmtId="0" fontId="11" fillId="0" borderId="0"/>
    <xf numFmtId="0" fontId="1"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cellStyleXfs>
  <cellXfs count="166">
    <xf numFmtId="0" fontId="0" fillId="0" borderId="0" xfId="0"/>
    <xf numFmtId="1"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left" vertical="center" wrapText="1"/>
    </xf>
    <xf numFmtId="4" fontId="1"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wrapText="1"/>
    </xf>
    <xf numFmtId="0" fontId="1" fillId="0" borderId="0" xfId="0" applyFont="1" applyFill="1"/>
    <xf numFmtId="2" fontId="21" fillId="0" borderId="2" xfId="0" applyNumberFormat="1" applyFont="1" applyFill="1" applyBorder="1" applyAlignment="1">
      <alignment horizontal="center" vertical="center" wrapText="1"/>
    </xf>
    <xf numFmtId="0" fontId="21" fillId="0" borderId="0" xfId="0" applyFont="1" applyFill="1"/>
    <xf numFmtId="0" fontId="22" fillId="0" borderId="0" xfId="0" applyFont="1" applyFill="1"/>
    <xf numFmtId="0" fontId="21" fillId="0" borderId="2" xfId="0" applyFont="1" applyFill="1" applyBorder="1" applyAlignment="1">
      <alignment horizontal="center" vertical="center" wrapText="1"/>
    </xf>
    <xf numFmtId="0" fontId="17" fillId="0" borderId="2" xfId="0" applyFont="1" applyFill="1" applyBorder="1" applyAlignment="1">
      <alignment horizontal="center" wrapText="1"/>
    </xf>
    <xf numFmtId="0" fontId="17" fillId="0" borderId="0" xfId="0" applyFont="1" applyFill="1"/>
    <xf numFmtId="0" fontId="1" fillId="0" borderId="2" xfId="0" applyFont="1" applyFill="1" applyBorder="1" applyAlignment="1">
      <alignment vertical="center" wrapText="1"/>
    </xf>
    <xf numFmtId="1" fontId="1" fillId="0" borderId="0" xfId="0" applyNumberFormat="1" applyFont="1" applyFill="1"/>
    <xf numFmtId="4" fontId="1" fillId="0" borderId="8" xfId="0" applyNumberFormat="1" applyFont="1" applyFill="1" applyBorder="1" applyAlignment="1">
      <alignment vertical="center" wrapText="1"/>
    </xf>
    <xf numFmtId="4" fontId="1" fillId="0" borderId="9" xfId="0" applyNumberFormat="1" applyFont="1" applyFill="1" applyBorder="1" applyAlignment="1">
      <alignment vertical="center" wrapText="1"/>
    </xf>
    <xf numFmtId="4" fontId="1" fillId="0" borderId="6" xfId="0" applyNumberFormat="1" applyFont="1" applyFill="1" applyBorder="1" applyAlignment="1">
      <alignment vertical="center" wrapText="1"/>
    </xf>
    <xf numFmtId="0" fontId="1" fillId="0" borderId="2" xfId="0" applyFont="1" applyFill="1" applyBorder="1" applyAlignment="1">
      <alignment horizontal="center" wrapText="1"/>
    </xf>
    <xf numFmtId="0" fontId="1" fillId="0" borderId="2" xfId="0" applyFont="1" applyFill="1" applyBorder="1"/>
    <xf numFmtId="0" fontId="1" fillId="0" borderId="2" xfId="0" applyFont="1" applyFill="1" applyBorder="1" applyAlignment="1">
      <alignment horizontal="left" vertical="center" wrapText="1"/>
    </xf>
    <xf numFmtId="0" fontId="1" fillId="0" borderId="0" xfId="0" applyFont="1" applyFill="1" applyAlignment="1">
      <alignment wrapText="1"/>
    </xf>
    <xf numFmtId="164" fontId="1"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left" vertical="center" wrapText="1"/>
    </xf>
    <xf numFmtId="1" fontId="21" fillId="0" borderId="2" xfId="0" applyNumberFormat="1" applyFont="1" applyFill="1" applyBorder="1" applyAlignment="1">
      <alignment horizontal="center" vertical="center" wrapText="1"/>
    </xf>
    <xf numFmtId="164" fontId="21" fillId="0" borderId="2" xfId="0" applyNumberFormat="1" applyFont="1" applyFill="1" applyBorder="1" applyAlignment="1">
      <alignment horizontal="left" vertical="center" wrapText="1"/>
    </xf>
    <xf numFmtId="4" fontId="21" fillId="0" borderId="2" xfId="0" applyNumberFormat="1" applyFont="1" applyFill="1" applyBorder="1" applyAlignment="1">
      <alignment horizontal="center" vertical="center" wrapText="1"/>
    </xf>
    <xf numFmtId="2" fontId="20" fillId="0" borderId="2"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xf>
    <xf numFmtId="0" fontId="19" fillId="0" borderId="0" xfId="0" applyFont="1" applyFill="1"/>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left" vertical="center" wrapText="1"/>
    </xf>
    <xf numFmtId="165" fontId="17" fillId="0" borderId="2" xfId="0"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wrapText="1"/>
    </xf>
    <xf numFmtId="4" fontId="17" fillId="0" borderId="2" xfId="0" applyNumberFormat="1" applyFont="1" applyFill="1" applyBorder="1" applyAlignment="1">
      <alignment horizontal="left" vertical="center" wrapText="1"/>
    </xf>
    <xf numFmtId="4" fontId="18" fillId="0" borderId="2"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0" xfId="0" applyFont="1" applyFill="1"/>
    <xf numFmtId="1" fontId="22" fillId="0" borderId="2" xfId="0" applyNumberFormat="1" applyFont="1" applyFill="1" applyBorder="1" applyAlignment="1">
      <alignment horizontal="center" vertical="center" wrapText="1"/>
    </xf>
    <xf numFmtId="2" fontId="22" fillId="0" borderId="2"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0" fontId="2" fillId="0" borderId="0" xfId="0" applyFont="1" applyFill="1"/>
    <xf numFmtId="4" fontId="17" fillId="0" borderId="2" xfId="0" applyNumberFormat="1" applyFont="1" applyFill="1" applyBorder="1" applyAlignment="1">
      <alignment horizontal="center" vertical="center" wrapText="1"/>
    </xf>
    <xf numFmtId="0" fontId="17" fillId="0" borderId="7" xfId="0" applyFont="1" applyFill="1" applyBorder="1" applyAlignment="1">
      <alignment horizontal="left" vertical="center" wrapText="1"/>
    </xf>
    <xf numFmtId="4" fontId="20" fillId="0" borderId="2" xfId="0" applyNumberFormat="1" applyFont="1" applyFill="1" applyBorder="1" applyAlignment="1">
      <alignment horizontal="center" vertical="center" wrapText="1"/>
    </xf>
    <xf numFmtId="0" fontId="17" fillId="0" borderId="0" xfId="0" applyFont="1" applyFill="1" applyAlignment="1">
      <alignment vertical="center"/>
    </xf>
    <xf numFmtId="165" fontId="17" fillId="0" borderId="2" xfId="0" applyNumberFormat="1" applyFont="1" applyFill="1" applyBorder="1" applyAlignment="1">
      <alignment horizontal="left" vertical="center" wrapText="1"/>
    </xf>
    <xf numFmtId="165" fontId="17" fillId="0" borderId="2" xfId="0" applyNumberFormat="1" applyFont="1" applyFill="1" applyBorder="1" applyAlignment="1">
      <alignment horizontal="center" wrapText="1"/>
    </xf>
    <xf numFmtId="165" fontId="17" fillId="0" borderId="0" xfId="0" applyNumberFormat="1" applyFont="1" applyFill="1"/>
    <xf numFmtId="165" fontId="1" fillId="0" borderId="2" xfId="0" applyNumberFormat="1" applyFont="1" applyFill="1" applyBorder="1" applyAlignment="1">
      <alignment horizontal="center" vertical="center" wrapText="1"/>
    </xf>
    <xf numFmtId="165" fontId="17" fillId="0" borderId="0" xfId="0" applyNumberFormat="1" applyFont="1" applyFill="1" applyAlignment="1">
      <alignment wrapText="1"/>
    </xf>
    <xf numFmtId="0" fontId="2"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4" fontId="2" fillId="0" borderId="2" xfId="0" applyNumberFormat="1" applyFont="1" applyFill="1" applyBorder="1" applyAlignment="1">
      <alignment horizontal="center" wrapText="1"/>
    </xf>
    <xf numFmtId="4" fontId="17" fillId="0" borderId="2" xfId="0" applyNumberFormat="1" applyFont="1" applyFill="1" applyBorder="1" applyAlignment="1">
      <alignment horizontal="center" wrapText="1"/>
    </xf>
    <xf numFmtId="1" fontId="17" fillId="0" borderId="0" xfId="0" applyNumberFormat="1" applyFont="1" applyFill="1"/>
    <xf numFmtId="49" fontId="17"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left" vertical="center" wrapText="1"/>
    </xf>
    <xf numFmtId="164" fontId="17" fillId="0" borderId="2" xfId="0" applyNumberFormat="1" applyFont="1" applyFill="1" applyBorder="1" applyAlignment="1">
      <alignment horizontal="center" vertical="center" wrapText="1"/>
    </xf>
    <xf numFmtId="1" fontId="18"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0" fontId="2" fillId="0" borderId="2" xfId="0" applyFont="1" applyFill="1" applyBorder="1"/>
    <xf numFmtId="49" fontId="2" fillId="0" borderId="0"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 fontId="1" fillId="0" borderId="0" xfId="0" applyNumberFormat="1" applyFont="1" applyFill="1"/>
    <xf numFmtId="4" fontId="17" fillId="0" borderId="0" xfId="0" applyNumberFormat="1" applyFont="1" applyFill="1"/>
    <xf numFmtId="0" fontId="17" fillId="0" borderId="2" xfId="0" applyFont="1" applyFill="1" applyBorder="1" applyAlignment="1">
      <alignment vertical="center" wrapText="1"/>
    </xf>
    <xf numFmtId="0" fontId="1" fillId="0" borderId="0" xfId="0" applyFont="1" applyFill="1" applyAlignment="1">
      <alignment vertical="center" wrapText="1"/>
    </xf>
    <xf numFmtId="0" fontId="17" fillId="0" borderId="0" xfId="0" applyFont="1" applyFill="1" applyAlignment="1">
      <alignment vertical="center" wrapText="1"/>
    </xf>
    <xf numFmtId="1" fontId="1" fillId="0" borderId="0" xfId="0" applyNumberFormat="1" applyFont="1" applyFill="1" applyAlignment="1">
      <alignment horizontal="center"/>
    </xf>
    <xf numFmtId="0" fontId="1" fillId="0" borderId="0" xfId="0" applyFont="1" applyFill="1" applyAlignment="1">
      <alignment horizontal="left"/>
    </xf>
    <xf numFmtId="2" fontId="1" fillId="0" borderId="0" xfId="0" applyNumberFormat="1" applyFont="1" applyFill="1"/>
    <xf numFmtId="49" fontId="1" fillId="0" borderId="0" xfId="0" applyNumberFormat="1" applyFont="1" applyFill="1"/>
    <xf numFmtId="0" fontId="2" fillId="0" borderId="0" xfId="0" applyFont="1" applyFill="1" applyAlignment="1">
      <alignment horizont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22" fillId="0" borderId="2" xfId="0" applyFont="1" applyFill="1" applyBorder="1" applyAlignment="1">
      <alignment horizontal="left" vertical="center" wrapText="1"/>
    </xf>
    <xf numFmtId="0" fontId="2" fillId="0" borderId="0" xfId="0" applyFont="1" applyFill="1" applyAlignment="1">
      <alignment wrapText="1"/>
    </xf>
    <xf numFmtId="165" fontId="22" fillId="0" borderId="2" xfId="0" applyNumberFormat="1" applyFont="1" applyFill="1" applyBorder="1" applyAlignment="1">
      <alignment horizontal="center" vertical="center" wrapText="1"/>
    </xf>
    <xf numFmtId="0" fontId="22" fillId="0" borderId="7" xfId="0" applyFont="1" applyFill="1" applyBorder="1" applyAlignment="1">
      <alignment horizontal="left" vertical="center" wrapText="1"/>
    </xf>
    <xf numFmtId="0" fontId="22" fillId="0" borderId="2" xfId="0" applyFont="1" applyFill="1" applyBorder="1" applyAlignment="1">
      <alignment horizontal="center" vertical="center" wrapText="1"/>
    </xf>
    <xf numFmtId="4" fontId="22" fillId="0" borderId="2" xfId="0" applyNumberFormat="1" applyFont="1" applyFill="1" applyBorder="1" applyAlignment="1">
      <alignment horizontal="center" vertical="center" wrapText="1"/>
    </xf>
    <xf numFmtId="0" fontId="22" fillId="0" borderId="2" xfId="0" applyFont="1" applyFill="1" applyBorder="1" applyAlignment="1">
      <alignment vertical="center" wrapText="1"/>
    </xf>
    <xf numFmtId="4" fontId="21" fillId="0" borderId="2" xfId="0" applyNumberFormat="1" applyFont="1" applyFill="1" applyBorder="1" applyAlignment="1">
      <alignment horizontal="left" vertical="center" wrapText="1"/>
    </xf>
    <xf numFmtId="0" fontId="21" fillId="0" borderId="2" xfId="0" applyFont="1" applyFill="1" applyBorder="1" applyAlignment="1">
      <alignment vertical="center" wrapText="1"/>
    </xf>
    <xf numFmtId="2" fontId="17" fillId="0" borderId="8" xfId="0" applyNumberFormat="1" applyFont="1" applyFill="1" applyBorder="1" applyAlignment="1">
      <alignment horizontal="center" vertical="center" wrapText="1"/>
    </xf>
    <xf numFmtId="2" fontId="17" fillId="0" borderId="9" xfId="0" applyNumberFormat="1" applyFont="1" applyFill="1" applyBorder="1" applyAlignment="1">
      <alignment horizontal="center" vertical="center" wrapText="1"/>
    </xf>
    <xf numFmtId="2" fontId="17" fillId="0" borderId="6" xfId="0" applyNumberFormat="1" applyFont="1" applyFill="1" applyBorder="1" applyAlignment="1">
      <alignment horizontal="center" vertical="center" wrapText="1"/>
    </xf>
    <xf numFmtId="2" fontId="17" fillId="0" borderId="3" xfId="0"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4" fontId="1" fillId="0" borderId="3" xfId="0" applyNumberFormat="1" applyFont="1" applyFill="1" applyBorder="1" applyAlignment="1">
      <alignment vertical="center" wrapText="1"/>
    </xf>
    <xf numFmtId="1" fontId="1" fillId="0" borderId="4" xfId="0" applyNumberFormat="1" applyFont="1" applyFill="1" applyBorder="1" applyAlignment="1">
      <alignment horizontal="center" vertical="center" wrapText="1"/>
    </xf>
    <xf numFmtId="4" fontId="1" fillId="0" borderId="4" xfId="0" applyNumberFormat="1" applyFont="1" applyFill="1" applyBorder="1" applyAlignment="1">
      <alignment vertical="center" wrapText="1"/>
    </xf>
    <xf numFmtId="1" fontId="1" fillId="0" borderId="5" xfId="0" applyNumberFormat="1" applyFont="1" applyFill="1" applyBorder="1" applyAlignment="1">
      <alignment horizontal="center" vertical="center" wrapText="1"/>
    </xf>
    <xf numFmtId="4" fontId="1" fillId="0" borderId="5" xfId="0" applyNumberFormat="1" applyFont="1" applyFill="1" applyBorder="1" applyAlignment="1">
      <alignment vertical="center" wrapText="1"/>
    </xf>
    <xf numFmtId="0" fontId="1" fillId="0" borderId="0" xfId="0" applyFont="1" applyFill="1" applyAlignment="1">
      <alignment vertical="center"/>
    </xf>
    <xf numFmtId="0" fontId="1" fillId="0" borderId="2" xfId="0" applyFont="1" applyFill="1" applyBorder="1" applyAlignment="1">
      <alignment wrapText="1"/>
    </xf>
    <xf numFmtId="0" fontId="2" fillId="0" borderId="3" xfId="0" applyFont="1" applyFill="1" applyBorder="1" applyAlignment="1">
      <alignment horizontal="center" vertical="center" wrapText="1"/>
    </xf>
    <xf numFmtId="0" fontId="1" fillId="0" borderId="6" xfId="0" applyFont="1" applyFill="1" applyBorder="1" applyAlignment="1">
      <alignment horizontal="center" wrapText="1"/>
    </xf>
    <xf numFmtId="0" fontId="1" fillId="0" borderId="0" xfId="0" applyFont="1" applyFill="1" applyAlignment="1">
      <alignment horizontal="center" wrapText="1"/>
    </xf>
    <xf numFmtId="2" fontId="1" fillId="0" borderId="2" xfId="0" applyNumberFormat="1" applyFont="1" applyFill="1" applyBorder="1" applyAlignment="1">
      <alignment horizontal="left" vertical="center" wrapText="1"/>
    </xf>
    <xf numFmtId="2" fontId="18" fillId="0" borderId="2" xfId="0" applyNumberFormat="1" applyFont="1" applyFill="1" applyBorder="1" applyAlignment="1">
      <alignment horizontal="center" vertical="center" wrapText="1"/>
    </xf>
    <xf numFmtId="0" fontId="1" fillId="0" borderId="6" xfId="0" applyFont="1" applyFill="1" applyBorder="1"/>
    <xf numFmtId="0" fontId="19" fillId="0" borderId="0" xfId="0" applyFont="1" applyFill="1" applyAlignment="1">
      <alignment wrapText="1"/>
    </xf>
    <xf numFmtId="0" fontId="1" fillId="0" borderId="0" xfId="0" applyFont="1" applyFill="1" applyAlignment="1">
      <alignment horizontal="center" vertical="center" wrapText="1"/>
    </xf>
    <xf numFmtId="0" fontId="16" fillId="0" borderId="0" xfId="0" applyFont="1" applyFill="1" applyAlignment="1">
      <alignment vertical="center"/>
    </xf>
    <xf numFmtId="4" fontId="1" fillId="0" borderId="2" xfId="0" applyNumberFormat="1" applyFont="1" applyFill="1" applyBorder="1" applyAlignment="1">
      <alignment horizont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Alignment="1">
      <alignment horizontal="center" vertical="center"/>
    </xf>
    <xf numFmtId="4" fontId="1" fillId="0" borderId="2" xfId="0" applyNumberFormat="1" applyFont="1" applyFill="1" applyBorder="1" applyAlignment="1">
      <alignment vertical="center" wrapText="1"/>
    </xf>
    <xf numFmtId="4" fontId="1" fillId="0" borderId="0" xfId="0" applyNumberFormat="1" applyFont="1" applyFill="1" applyAlignment="1">
      <alignment horizontal="left" vertical="center" wrapText="1"/>
    </xf>
    <xf numFmtId="164" fontId="17" fillId="0" borderId="2" xfId="0" applyNumberFormat="1" applyFont="1" applyFill="1" applyBorder="1" applyAlignment="1">
      <alignment horizontal="left" vertical="center" wrapText="1"/>
    </xf>
    <xf numFmtId="0" fontId="17" fillId="0" borderId="2" xfId="0" applyFont="1" applyFill="1" applyBorder="1" applyAlignment="1">
      <alignment horizontal="center" vertical="center"/>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0" fontId="1" fillId="0" borderId="2" xfId="0" applyFont="1" applyFill="1" applyBorder="1" applyAlignment="1">
      <alignment horizontal="left" vertical="center"/>
    </xf>
    <xf numFmtId="2" fontId="1" fillId="0" borderId="2" xfId="0" applyNumberFormat="1" applyFont="1" applyFill="1" applyBorder="1" applyAlignment="1">
      <alignment horizontal="center" vertical="center"/>
    </xf>
    <xf numFmtId="4" fontId="1" fillId="0" borderId="2" xfId="0" applyNumberFormat="1" applyFont="1" applyFill="1" applyBorder="1" applyAlignment="1">
      <alignment horizontal="center" vertical="center"/>
    </xf>
    <xf numFmtId="0" fontId="1" fillId="0" borderId="2" xfId="0" applyFont="1" applyFill="1" applyBorder="1" applyAlignment="1">
      <alignment vertical="center"/>
    </xf>
    <xf numFmtId="49" fontId="1" fillId="0" borderId="2" xfId="0" applyNumberFormat="1" applyFont="1" applyFill="1" applyBorder="1" applyAlignment="1">
      <alignment vertical="center"/>
    </xf>
    <xf numFmtId="2" fontId="1" fillId="0" borderId="0" xfId="0" applyNumberFormat="1" applyFont="1" applyFill="1" applyAlignment="1">
      <alignment vertical="center"/>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4" fontId="1" fillId="0" borderId="8"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2" xfId="0" applyFont="1" applyFill="1" applyBorder="1" applyAlignment="1">
      <alignment horizontal="center" vertical="center" wrapText="1"/>
    </xf>
    <xf numFmtId="0" fontId="15"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wrapText="1"/>
    </xf>
    <xf numFmtId="1" fontId="2"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54">
    <cellStyle name="Comma 11" xfId="1"/>
    <cellStyle name="Comma 2" xfId="2"/>
    <cellStyle name="Normal" xfId="0" builtinId="0"/>
    <cellStyle name="Normal 10" xfId="3"/>
    <cellStyle name="Normal 102" xfId="4"/>
    <cellStyle name="Normal 103" xfId="5"/>
    <cellStyle name="Normal 104" xfId="6"/>
    <cellStyle name="Normal 105" xfId="7"/>
    <cellStyle name="Normal 11" xfId="53"/>
    <cellStyle name="Normal 13 2" xfId="8"/>
    <cellStyle name="Normal 15" xfId="9"/>
    <cellStyle name="Normal 2" xfId="10"/>
    <cellStyle name="Normal 2 10" xfId="11"/>
    <cellStyle name="Normal 2 2" xfId="12"/>
    <cellStyle name="Normal 2 2 3" xfId="13"/>
    <cellStyle name="Normal 2 2 30" xfId="14"/>
    <cellStyle name="Normal 2 3" xfId="15"/>
    <cellStyle name="Normal 2 35" xfId="16"/>
    <cellStyle name="Normal 2_Bieu An Thi KH2018" xfId="17"/>
    <cellStyle name="Normal 20" xfId="18"/>
    <cellStyle name="Normal 20 2" xfId="19"/>
    <cellStyle name="Normal 22" xfId="20"/>
    <cellStyle name="Normal 23" xfId="21"/>
    <cellStyle name="Normal 25" xfId="22"/>
    <cellStyle name="Normal 26" xfId="23"/>
    <cellStyle name="Normal 27" xfId="24"/>
    <cellStyle name="Normal 28" xfId="25"/>
    <cellStyle name="Normal 29" xfId="26"/>
    <cellStyle name="Normal 3" xfId="27"/>
    <cellStyle name="Normal 3 2" xfId="28"/>
    <cellStyle name="Normal 3 3" xfId="29"/>
    <cellStyle name="Normal 30" xfId="30"/>
    <cellStyle name="Normal 32 2" xfId="31"/>
    <cellStyle name="Normal 4" xfId="32"/>
    <cellStyle name="Normal 42" xfId="33"/>
    <cellStyle name="Normal 5" xfId="34"/>
    <cellStyle name="Normal 5 3" xfId="35"/>
    <cellStyle name="Normal 50" xfId="36"/>
    <cellStyle name="Normal 51" xfId="37"/>
    <cellStyle name="Normal 52" xfId="38"/>
    <cellStyle name="Normal 53" xfId="39"/>
    <cellStyle name="Normal 56" xfId="40"/>
    <cellStyle name="Normal 6" xfId="41"/>
    <cellStyle name="Normal 684" xfId="52"/>
    <cellStyle name="Normal 7" xfId="42"/>
    <cellStyle name="Normal 8" xfId="43"/>
    <cellStyle name="Normal 9" xfId="44"/>
    <cellStyle name="Normal 92" xfId="45"/>
    <cellStyle name="Normal 93" xfId="46"/>
    <cellStyle name="Normal 95" xfId="47"/>
    <cellStyle name="Normal 96" xfId="48"/>
    <cellStyle name="Normal 97" xfId="49"/>
    <cellStyle name="Normal 98" xfId="50"/>
    <cellStyle name="Normal 99"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39"/>
  <sheetViews>
    <sheetView showZeros="0" tabSelected="1" workbookViewId="0">
      <pane xSplit="5" ySplit="7" topLeftCell="F460" activePane="bottomRight" state="frozen"/>
      <selection activeCell="L288" sqref="L288:M288"/>
      <selection pane="topRight" activeCell="L288" sqref="L288:M288"/>
      <selection pane="bottomLeft" activeCell="L288" sqref="L288:M288"/>
      <selection pane="bottomRight" activeCell="C1095" sqref="C1095"/>
    </sheetView>
  </sheetViews>
  <sheetFormatPr defaultColWidth="9" defaultRowHeight="12.75"/>
  <cols>
    <col min="1" max="1" width="7.25" style="76" customWidth="1"/>
    <col min="2" max="2" width="5.25" style="76" hidden="1" customWidth="1"/>
    <col min="3" max="3" width="42.625" style="77" customWidth="1"/>
    <col min="4" max="4" width="13" style="8" customWidth="1"/>
    <col min="5" max="5" width="8.75" style="8" hidden="1" customWidth="1"/>
    <col min="6" max="6" width="8.75" style="78" customWidth="1"/>
    <col min="7" max="7" width="7.375" style="78" customWidth="1"/>
    <col min="8" max="8" width="9.875" style="78" customWidth="1"/>
    <col min="9" max="9" width="8" style="71" hidden="1" customWidth="1"/>
    <col min="10" max="10" width="5.375" style="8" hidden="1" customWidth="1"/>
    <col min="11" max="11" width="6.5" style="8" hidden="1" customWidth="1"/>
    <col min="12" max="12" width="5.625" style="8" hidden="1" customWidth="1"/>
    <col min="13" max="13" width="5.125" style="8" hidden="1" customWidth="1"/>
    <col min="14" max="14" width="5.5" style="8" hidden="1" customWidth="1"/>
    <col min="15" max="28" width="5.125" style="8" hidden="1" customWidth="1"/>
    <col min="29" max="29" width="7.375" style="8" hidden="1" customWidth="1"/>
    <col min="30" max="34" width="5.125" style="8" hidden="1" customWidth="1"/>
    <col min="35" max="35" width="8.125" style="8" hidden="1" customWidth="1"/>
    <col min="36" max="36" width="8.5" style="79" hidden="1" customWidth="1"/>
    <col min="37" max="37" width="7.875" style="79" hidden="1" customWidth="1"/>
    <col min="38" max="38" width="18.125" style="79" hidden="1" customWidth="1"/>
    <col min="39" max="39" width="8.125" style="78" customWidth="1"/>
    <col min="40" max="40" width="11.25" style="78" customWidth="1"/>
    <col min="41" max="41" width="18.125" style="79" customWidth="1"/>
    <col min="42" max="42" width="20" style="8" hidden="1" customWidth="1"/>
    <col min="43" max="43" width="19.875" style="23" hidden="1" customWidth="1"/>
    <col min="44" max="44" width="22" style="80" hidden="1" customWidth="1"/>
    <col min="45" max="45" width="24.75" style="8" hidden="1" customWidth="1"/>
    <col min="46" max="46" width="12.875" style="8" hidden="1" customWidth="1"/>
    <col min="47" max="49" width="9" style="8" customWidth="1"/>
    <col min="50" max="16384" width="9" style="8"/>
  </cols>
  <sheetData>
    <row r="1" spans="1:44" ht="24.75" customHeight="1">
      <c r="A1" s="149" t="s">
        <v>317</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50"/>
      <c r="AO1" s="150"/>
      <c r="AP1" s="149"/>
      <c r="AQ1" s="149"/>
      <c r="AR1" s="149"/>
    </row>
    <row r="2" spans="1:44" ht="17.25" customHeight="1">
      <c r="A2" s="151" t="s">
        <v>841</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44">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row>
    <row r="4" spans="1:44" ht="26.25" customHeight="1">
      <c r="A4" s="152" t="s">
        <v>0</v>
      </c>
      <c r="B4" s="86"/>
      <c r="C4" s="153" t="s">
        <v>30</v>
      </c>
      <c r="D4" s="153" t="s">
        <v>1</v>
      </c>
      <c r="E4" s="153" t="s">
        <v>31</v>
      </c>
      <c r="F4" s="154" t="s">
        <v>161</v>
      </c>
      <c r="G4" s="154" t="s">
        <v>164</v>
      </c>
      <c r="H4" s="153" t="s">
        <v>162</v>
      </c>
      <c r="I4" s="155"/>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6" t="s">
        <v>611</v>
      </c>
      <c r="AK4" s="156" t="s">
        <v>612</v>
      </c>
      <c r="AL4" s="148" t="s">
        <v>156</v>
      </c>
      <c r="AM4" s="162" t="s">
        <v>665</v>
      </c>
      <c r="AN4" s="162" t="s">
        <v>625</v>
      </c>
      <c r="AO4" s="148" t="s">
        <v>3</v>
      </c>
      <c r="AP4" s="148" t="s">
        <v>651</v>
      </c>
      <c r="AQ4" s="148" t="s">
        <v>3</v>
      </c>
      <c r="AR4" s="157" t="s">
        <v>663</v>
      </c>
    </row>
    <row r="5" spans="1:44" ht="28.5" customHeight="1">
      <c r="A5" s="152"/>
      <c r="B5" s="86"/>
      <c r="C5" s="153"/>
      <c r="D5" s="153"/>
      <c r="E5" s="153"/>
      <c r="F5" s="154"/>
      <c r="G5" s="154"/>
      <c r="H5" s="154" t="s">
        <v>2</v>
      </c>
      <c r="I5" s="155" t="s">
        <v>163</v>
      </c>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6"/>
      <c r="AK5" s="156"/>
      <c r="AL5" s="148"/>
      <c r="AM5" s="163"/>
      <c r="AN5" s="163"/>
      <c r="AO5" s="148"/>
      <c r="AP5" s="148"/>
      <c r="AQ5" s="148"/>
      <c r="AR5" s="157"/>
    </row>
    <row r="6" spans="1:44" ht="30" customHeight="1">
      <c r="A6" s="152"/>
      <c r="B6" s="86"/>
      <c r="C6" s="153"/>
      <c r="D6" s="153"/>
      <c r="E6" s="153"/>
      <c r="F6" s="154"/>
      <c r="G6" s="154"/>
      <c r="H6" s="154"/>
      <c r="I6" s="84" t="s">
        <v>32</v>
      </c>
      <c r="J6" s="84" t="s">
        <v>165</v>
      </c>
      <c r="K6" s="84" t="s">
        <v>33</v>
      </c>
      <c r="L6" s="84" t="s">
        <v>34</v>
      </c>
      <c r="M6" s="84" t="s">
        <v>118</v>
      </c>
      <c r="N6" s="84" t="s">
        <v>64</v>
      </c>
      <c r="O6" s="84" t="s">
        <v>379</v>
      </c>
      <c r="P6" s="84" t="s">
        <v>35</v>
      </c>
      <c r="Q6" s="84" t="s">
        <v>36</v>
      </c>
      <c r="R6" s="84" t="s">
        <v>75</v>
      </c>
      <c r="S6" s="84" t="s">
        <v>37</v>
      </c>
      <c r="T6" s="84" t="s">
        <v>77</v>
      </c>
      <c r="U6" s="84" t="s">
        <v>80</v>
      </c>
      <c r="V6" s="84" t="s">
        <v>68</v>
      </c>
      <c r="W6" s="84" t="s">
        <v>238</v>
      </c>
      <c r="X6" s="84" t="s">
        <v>38</v>
      </c>
      <c r="Y6" s="84" t="s">
        <v>88</v>
      </c>
      <c r="Z6" s="84" t="s">
        <v>107</v>
      </c>
      <c r="AA6" s="84" t="s">
        <v>39</v>
      </c>
      <c r="AB6" s="84" t="s">
        <v>105</v>
      </c>
      <c r="AC6" s="84" t="s">
        <v>101</v>
      </c>
      <c r="AD6" s="84" t="s">
        <v>103</v>
      </c>
      <c r="AE6" s="84" t="s">
        <v>180</v>
      </c>
      <c r="AF6" s="84" t="s">
        <v>157</v>
      </c>
      <c r="AG6" s="84" t="s">
        <v>171</v>
      </c>
      <c r="AH6" s="84" t="s">
        <v>377</v>
      </c>
      <c r="AI6" s="84" t="s">
        <v>179</v>
      </c>
      <c r="AJ6" s="156"/>
      <c r="AK6" s="156"/>
      <c r="AL6" s="148"/>
      <c r="AM6" s="164"/>
      <c r="AN6" s="164"/>
      <c r="AO6" s="148"/>
      <c r="AP6" s="148"/>
      <c r="AQ6" s="148"/>
      <c r="AR6" s="157"/>
    </row>
    <row r="7" spans="1:44">
      <c r="A7" s="86"/>
      <c r="B7" s="86"/>
      <c r="C7" s="87"/>
      <c r="D7" s="87"/>
      <c r="E7" s="87"/>
      <c r="F7" s="83"/>
      <c r="G7" s="83"/>
      <c r="H7" s="83"/>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5"/>
      <c r="AK7" s="85"/>
      <c r="AL7" s="81"/>
      <c r="AM7" s="83"/>
      <c r="AN7" s="4"/>
      <c r="AO7" s="81"/>
      <c r="AP7" s="81"/>
      <c r="AQ7" s="81"/>
      <c r="AR7" s="82"/>
    </row>
    <row r="8" spans="1:44" ht="15.75" customHeight="1">
      <c r="A8" s="86" t="s">
        <v>4</v>
      </c>
      <c r="B8" s="86"/>
      <c r="C8" s="35" t="s">
        <v>40</v>
      </c>
      <c r="D8" s="3"/>
      <c r="E8" s="3"/>
      <c r="F8" s="83">
        <f>F9+F24+F38</f>
        <v>42.419999999999995</v>
      </c>
      <c r="G8" s="83">
        <f t="shared" ref="G8:AN8" si="0">G9+G24+G38</f>
        <v>0</v>
      </c>
      <c r="H8" s="83">
        <f t="shared" si="0"/>
        <v>42.419999999999995</v>
      </c>
      <c r="I8" s="83">
        <f t="shared" si="0"/>
        <v>36.639999999999993</v>
      </c>
      <c r="J8" s="83">
        <f t="shared" si="0"/>
        <v>0.25</v>
      </c>
      <c r="K8" s="83">
        <f t="shared" si="0"/>
        <v>5.25</v>
      </c>
      <c r="L8" s="83">
        <f t="shared" si="0"/>
        <v>0</v>
      </c>
      <c r="M8" s="83">
        <f t="shared" si="0"/>
        <v>0</v>
      </c>
      <c r="N8" s="83">
        <f t="shared" si="0"/>
        <v>0</v>
      </c>
      <c r="O8" s="83">
        <f t="shared" si="0"/>
        <v>0</v>
      </c>
      <c r="P8" s="83">
        <f t="shared" si="0"/>
        <v>0.18</v>
      </c>
      <c r="Q8" s="83">
        <f t="shared" si="0"/>
        <v>0.1</v>
      </c>
      <c r="R8" s="83">
        <f t="shared" si="0"/>
        <v>0</v>
      </c>
      <c r="S8" s="83">
        <f t="shared" si="0"/>
        <v>0</v>
      </c>
      <c r="T8" s="83">
        <f t="shared" si="0"/>
        <v>0</v>
      </c>
      <c r="U8" s="83">
        <f t="shared" si="0"/>
        <v>0</v>
      </c>
      <c r="V8" s="83">
        <f t="shared" si="0"/>
        <v>0</v>
      </c>
      <c r="W8" s="83">
        <f t="shared" si="0"/>
        <v>0</v>
      </c>
      <c r="X8" s="83">
        <f t="shared" si="0"/>
        <v>0</v>
      </c>
      <c r="Y8" s="83">
        <f t="shared" si="0"/>
        <v>0</v>
      </c>
      <c r="Z8" s="83">
        <f t="shared" si="0"/>
        <v>0</v>
      </c>
      <c r="AA8" s="83">
        <f t="shared" si="0"/>
        <v>0</v>
      </c>
      <c r="AB8" s="83">
        <f t="shared" si="0"/>
        <v>0</v>
      </c>
      <c r="AC8" s="83">
        <f t="shared" si="0"/>
        <v>0</v>
      </c>
      <c r="AD8" s="83">
        <f t="shared" si="0"/>
        <v>0</v>
      </c>
      <c r="AE8" s="83">
        <f t="shared" si="0"/>
        <v>0</v>
      </c>
      <c r="AF8" s="83">
        <f t="shared" si="0"/>
        <v>0</v>
      </c>
      <c r="AG8" s="83">
        <f t="shared" si="0"/>
        <v>0</v>
      </c>
      <c r="AH8" s="83">
        <f t="shared" si="0"/>
        <v>0</v>
      </c>
      <c r="AI8" s="83">
        <f t="shared" si="0"/>
        <v>0</v>
      </c>
      <c r="AJ8" s="83">
        <f t="shared" si="0"/>
        <v>0</v>
      </c>
      <c r="AK8" s="83">
        <f t="shared" si="0"/>
        <v>0</v>
      </c>
      <c r="AL8" s="83">
        <f t="shared" si="0"/>
        <v>0</v>
      </c>
      <c r="AM8" s="83">
        <f t="shared" si="0"/>
        <v>50.129999999999995</v>
      </c>
      <c r="AN8" s="83">
        <f t="shared" si="0"/>
        <v>-7.7099999999999991</v>
      </c>
      <c r="AO8" s="83"/>
      <c r="AP8" s="81" t="s">
        <v>597</v>
      </c>
      <c r="AQ8" s="6"/>
      <c r="AR8" s="7"/>
    </row>
    <row r="9" spans="1:44" s="43" customFormat="1" ht="19.5" customHeight="1">
      <c r="A9" s="36">
        <v>1.1000000000000001</v>
      </c>
      <c r="B9" s="37"/>
      <c r="C9" s="38" t="s">
        <v>718</v>
      </c>
      <c r="D9" s="39"/>
      <c r="E9" s="39"/>
      <c r="F9" s="40">
        <f>SUM(F10:F23)</f>
        <v>42.419999999999995</v>
      </c>
      <c r="G9" s="40">
        <f t="shared" ref="G9:AN9" si="1">SUM(G10:G23)</f>
        <v>0</v>
      </c>
      <c r="H9" s="40">
        <f t="shared" si="1"/>
        <v>42.419999999999995</v>
      </c>
      <c r="I9" s="40">
        <f t="shared" si="1"/>
        <v>36.639999999999993</v>
      </c>
      <c r="J9" s="40">
        <f t="shared" si="1"/>
        <v>0.25</v>
      </c>
      <c r="K9" s="40">
        <f t="shared" si="1"/>
        <v>5.25</v>
      </c>
      <c r="L9" s="40">
        <f t="shared" si="1"/>
        <v>0</v>
      </c>
      <c r="M9" s="40">
        <f t="shared" si="1"/>
        <v>0</v>
      </c>
      <c r="N9" s="40">
        <f t="shared" si="1"/>
        <v>0</v>
      </c>
      <c r="O9" s="40">
        <f t="shared" si="1"/>
        <v>0</v>
      </c>
      <c r="P9" s="40">
        <f t="shared" si="1"/>
        <v>0.18</v>
      </c>
      <c r="Q9" s="40">
        <f t="shared" si="1"/>
        <v>0.1</v>
      </c>
      <c r="R9" s="40">
        <f t="shared" si="1"/>
        <v>0</v>
      </c>
      <c r="S9" s="40">
        <f t="shared" si="1"/>
        <v>0</v>
      </c>
      <c r="T9" s="40">
        <f t="shared" si="1"/>
        <v>0</v>
      </c>
      <c r="U9" s="40">
        <f t="shared" si="1"/>
        <v>0</v>
      </c>
      <c r="V9" s="40">
        <f t="shared" si="1"/>
        <v>0</v>
      </c>
      <c r="W9" s="40">
        <f t="shared" si="1"/>
        <v>0</v>
      </c>
      <c r="X9" s="40">
        <f t="shared" si="1"/>
        <v>0</v>
      </c>
      <c r="Y9" s="40">
        <f t="shared" si="1"/>
        <v>0</v>
      </c>
      <c r="Z9" s="40">
        <f t="shared" si="1"/>
        <v>0</v>
      </c>
      <c r="AA9" s="40">
        <f t="shared" si="1"/>
        <v>0</v>
      </c>
      <c r="AB9" s="40">
        <f t="shared" si="1"/>
        <v>0</v>
      </c>
      <c r="AC9" s="40">
        <f t="shared" si="1"/>
        <v>0</v>
      </c>
      <c r="AD9" s="40">
        <f t="shared" si="1"/>
        <v>0</v>
      </c>
      <c r="AE9" s="40">
        <f t="shared" si="1"/>
        <v>0</v>
      </c>
      <c r="AF9" s="40">
        <f t="shared" si="1"/>
        <v>0</v>
      </c>
      <c r="AG9" s="40">
        <f t="shared" si="1"/>
        <v>0</v>
      </c>
      <c r="AH9" s="40">
        <f t="shared" si="1"/>
        <v>0</v>
      </c>
      <c r="AI9" s="40">
        <f t="shared" si="1"/>
        <v>0</v>
      </c>
      <c r="AJ9" s="40">
        <f t="shared" si="1"/>
        <v>0</v>
      </c>
      <c r="AK9" s="40">
        <f t="shared" si="1"/>
        <v>0</v>
      </c>
      <c r="AL9" s="40">
        <f t="shared" si="1"/>
        <v>0</v>
      </c>
      <c r="AM9" s="40">
        <f t="shared" si="1"/>
        <v>42.419999999999995</v>
      </c>
      <c r="AN9" s="40">
        <f t="shared" si="1"/>
        <v>0</v>
      </c>
      <c r="AO9" s="40">
        <f t="shared" ref="AO9" si="2">SUM(AO10:AO23)</f>
        <v>0</v>
      </c>
      <c r="AP9" s="41"/>
      <c r="AQ9" s="42"/>
      <c r="AR9" s="13"/>
    </row>
    <row r="10" spans="1:44" ht="15" customHeight="1">
      <c r="A10" s="1">
        <v>1</v>
      </c>
      <c r="B10" s="1">
        <v>22</v>
      </c>
      <c r="C10" s="22" t="s">
        <v>172</v>
      </c>
      <c r="D10" s="5" t="s">
        <v>292</v>
      </c>
      <c r="E10" s="3" t="s">
        <v>41</v>
      </c>
      <c r="F10" s="4">
        <f t="shared" ref="F10:F57" si="3">G10+H10</f>
        <v>10</v>
      </c>
      <c r="G10" s="4">
        <v>0</v>
      </c>
      <c r="H10" s="4">
        <f>SUM(I10:AI10)</f>
        <v>10</v>
      </c>
      <c r="I10" s="3">
        <v>10</v>
      </c>
      <c r="J10" s="3"/>
      <c r="K10" s="4"/>
      <c r="L10" s="4"/>
      <c r="M10" s="3"/>
      <c r="N10" s="3"/>
      <c r="O10" s="3"/>
      <c r="P10" s="4"/>
      <c r="Q10" s="4"/>
      <c r="R10" s="4"/>
      <c r="S10" s="4"/>
      <c r="T10" s="4"/>
      <c r="U10" s="4"/>
      <c r="V10" s="4"/>
      <c r="W10" s="4"/>
      <c r="X10" s="4"/>
      <c r="Y10" s="4"/>
      <c r="Z10" s="3"/>
      <c r="AA10" s="3"/>
      <c r="AB10" s="3"/>
      <c r="AC10" s="3"/>
      <c r="AD10" s="3"/>
      <c r="AE10" s="3"/>
      <c r="AF10" s="3"/>
      <c r="AG10" s="3"/>
      <c r="AH10" s="3"/>
      <c r="AI10" s="3"/>
      <c r="AJ10" s="5" t="s">
        <v>42</v>
      </c>
      <c r="AK10" s="5"/>
      <c r="AL10" s="5" t="s">
        <v>43</v>
      </c>
      <c r="AM10" s="4">
        <v>10</v>
      </c>
      <c r="AN10" s="4">
        <f t="shared" ref="AN10:AN23" si="4">H10-AM10</f>
        <v>0</v>
      </c>
      <c r="AO10" s="5"/>
      <c r="AP10" s="6"/>
      <c r="AQ10" s="6"/>
      <c r="AR10" s="7"/>
    </row>
    <row r="11" spans="1:44" ht="15" customHeight="1">
      <c r="A11" s="1">
        <v>2</v>
      </c>
      <c r="B11" s="1">
        <v>23</v>
      </c>
      <c r="C11" s="22" t="s">
        <v>208</v>
      </c>
      <c r="D11" s="5" t="s">
        <v>292</v>
      </c>
      <c r="E11" s="3" t="s">
        <v>41</v>
      </c>
      <c r="F11" s="4">
        <f t="shared" si="3"/>
        <v>5</v>
      </c>
      <c r="G11" s="4"/>
      <c r="H11" s="4">
        <f t="shared" ref="H11:H14" si="5">SUM(I11:AI11)</f>
        <v>5</v>
      </c>
      <c r="I11" s="3">
        <v>5</v>
      </c>
      <c r="J11" s="3"/>
      <c r="K11" s="4"/>
      <c r="L11" s="4"/>
      <c r="M11" s="3"/>
      <c r="N11" s="3"/>
      <c r="O11" s="3"/>
      <c r="P11" s="4"/>
      <c r="Q11" s="4"/>
      <c r="R11" s="4"/>
      <c r="S11" s="4"/>
      <c r="T11" s="4"/>
      <c r="U11" s="4"/>
      <c r="V11" s="4"/>
      <c r="W11" s="4"/>
      <c r="X11" s="4"/>
      <c r="Y11" s="4"/>
      <c r="Z11" s="3"/>
      <c r="AA11" s="3"/>
      <c r="AB11" s="3"/>
      <c r="AC11" s="3"/>
      <c r="AD11" s="3"/>
      <c r="AE11" s="3"/>
      <c r="AF11" s="3"/>
      <c r="AG11" s="3"/>
      <c r="AH11" s="3"/>
      <c r="AI11" s="3"/>
      <c r="AJ11" s="5" t="s">
        <v>62</v>
      </c>
      <c r="AK11" s="5"/>
      <c r="AL11" s="5" t="s">
        <v>43</v>
      </c>
      <c r="AM11" s="4">
        <v>5</v>
      </c>
      <c r="AN11" s="4">
        <f t="shared" si="4"/>
        <v>0</v>
      </c>
      <c r="AO11" s="5"/>
      <c r="AP11" s="6"/>
      <c r="AQ11" s="6"/>
      <c r="AR11" s="7"/>
    </row>
    <row r="12" spans="1:44" ht="15" customHeight="1">
      <c r="A12" s="1">
        <v>3</v>
      </c>
      <c r="B12" s="1">
        <v>24</v>
      </c>
      <c r="C12" s="26" t="s">
        <v>205</v>
      </c>
      <c r="D12" s="5" t="s">
        <v>293</v>
      </c>
      <c r="E12" s="3" t="s">
        <v>41</v>
      </c>
      <c r="F12" s="4">
        <f t="shared" si="3"/>
        <v>10.9</v>
      </c>
      <c r="G12" s="4"/>
      <c r="H12" s="4">
        <f t="shared" si="5"/>
        <v>10.9</v>
      </c>
      <c r="I12" s="3">
        <v>10.9</v>
      </c>
      <c r="J12" s="3"/>
      <c r="K12" s="3"/>
      <c r="L12" s="3"/>
      <c r="M12" s="3"/>
      <c r="N12" s="3"/>
      <c r="O12" s="3"/>
      <c r="P12" s="3"/>
      <c r="Q12" s="3"/>
      <c r="R12" s="3"/>
      <c r="S12" s="3"/>
      <c r="T12" s="3"/>
      <c r="U12" s="3"/>
      <c r="V12" s="3"/>
      <c r="W12" s="3"/>
      <c r="X12" s="3"/>
      <c r="Y12" s="3"/>
      <c r="Z12" s="3"/>
      <c r="AA12" s="3"/>
      <c r="AB12" s="3"/>
      <c r="AC12" s="3"/>
      <c r="AD12" s="3"/>
      <c r="AE12" s="3"/>
      <c r="AF12" s="3"/>
      <c r="AG12" s="3"/>
      <c r="AH12" s="3"/>
      <c r="AI12" s="3"/>
      <c r="AJ12" s="5" t="s">
        <v>42</v>
      </c>
      <c r="AK12" s="5"/>
      <c r="AL12" s="5" t="s">
        <v>43</v>
      </c>
      <c r="AM12" s="4">
        <v>10.9</v>
      </c>
      <c r="AN12" s="4">
        <f t="shared" si="4"/>
        <v>0</v>
      </c>
      <c r="AO12" s="5"/>
      <c r="AP12" s="6"/>
      <c r="AQ12" s="6"/>
      <c r="AR12" s="7"/>
    </row>
    <row r="13" spans="1:44" ht="15" customHeight="1">
      <c r="A13" s="1">
        <v>4</v>
      </c>
      <c r="B13" s="1">
        <v>25</v>
      </c>
      <c r="C13" s="26" t="s">
        <v>206</v>
      </c>
      <c r="D13" s="5" t="s">
        <v>294</v>
      </c>
      <c r="E13" s="3" t="s">
        <v>41</v>
      </c>
      <c r="F13" s="4">
        <f t="shared" si="3"/>
        <v>5</v>
      </c>
      <c r="G13" s="4"/>
      <c r="H13" s="4">
        <f t="shared" si="5"/>
        <v>5</v>
      </c>
      <c r="I13" s="3"/>
      <c r="J13" s="3"/>
      <c r="K13" s="3">
        <v>5</v>
      </c>
      <c r="L13" s="3"/>
      <c r="M13" s="3"/>
      <c r="N13" s="3"/>
      <c r="O13" s="3"/>
      <c r="P13" s="4"/>
      <c r="Q13" s="4"/>
      <c r="R13" s="4"/>
      <c r="S13" s="3"/>
      <c r="T13" s="3"/>
      <c r="U13" s="3"/>
      <c r="V13" s="3"/>
      <c r="W13" s="3"/>
      <c r="X13" s="3"/>
      <c r="Y13" s="3"/>
      <c r="Z13" s="3"/>
      <c r="AA13" s="3"/>
      <c r="AB13" s="3"/>
      <c r="AC13" s="3"/>
      <c r="AD13" s="3"/>
      <c r="AE13" s="3"/>
      <c r="AF13" s="3"/>
      <c r="AG13" s="3"/>
      <c r="AH13" s="3"/>
      <c r="AI13" s="3"/>
      <c r="AJ13" s="5" t="s">
        <v>51</v>
      </c>
      <c r="AK13" s="5"/>
      <c r="AL13" s="5" t="s">
        <v>43</v>
      </c>
      <c r="AM13" s="4">
        <v>5</v>
      </c>
      <c r="AN13" s="4">
        <f t="shared" si="4"/>
        <v>0</v>
      </c>
      <c r="AO13" s="5"/>
      <c r="AP13" s="6"/>
      <c r="AQ13" s="6"/>
      <c r="AR13" s="7"/>
    </row>
    <row r="14" spans="1:44" ht="15" customHeight="1">
      <c r="A14" s="1">
        <v>5</v>
      </c>
      <c r="B14" s="1">
        <v>26</v>
      </c>
      <c r="C14" s="26" t="s">
        <v>207</v>
      </c>
      <c r="D14" s="5" t="s">
        <v>295</v>
      </c>
      <c r="E14" s="3" t="s">
        <v>41</v>
      </c>
      <c r="F14" s="4">
        <f t="shared" si="3"/>
        <v>4</v>
      </c>
      <c r="G14" s="4"/>
      <c r="H14" s="4">
        <f t="shared" si="5"/>
        <v>4</v>
      </c>
      <c r="I14" s="3">
        <v>4</v>
      </c>
      <c r="J14" s="3"/>
      <c r="K14" s="3"/>
      <c r="L14" s="3"/>
      <c r="M14" s="3"/>
      <c r="N14" s="3"/>
      <c r="O14" s="3"/>
      <c r="P14" s="4"/>
      <c r="Q14" s="4"/>
      <c r="R14" s="4"/>
      <c r="S14" s="3"/>
      <c r="T14" s="3"/>
      <c r="U14" s="3"/>
      <c r="V14" s="3"/>
      <c r="W14" s="3"/>
      <c r="X14" s="3"/>
      <c r="Y14" s="3"/>
      <c r="Z14" s="3"/>
      <c r="AA14" s="3"/>
      <c r="AB14" s="3"/>
      <c r="AC14" s="3"/>
      <c r="AD14" s="3"/>
      <c r="AE14" s="3"/>
      <c r="AF14" s="3"/>
      <c r="AG14" s="3"/>
      <c r="AH14" s="3"/>
      <c r="AI14" s="3"/>
      <c r="AJ14" s="5" t="s">
        <v>42</v>
      </c>
      <c r="AK14" s="5"/>
      <c r="AL14" s="5" t="s">
        <v>43</v>
      </c>
      <c r="AM14" s="4">
        <v>4</v>
      </c>
      <c r="AN14" s="4">
        <f t="shared" si="4"/>
        <v>0</v>
      </c>
      <c r="AO14" s="5"/>
      <c r="AP14" s="6"/>
      <c r="AQ14" s="6"/>
      <c r="AR14" s="7"/>
    </row>
    <row r="15" spans="1:44" ht="15" customHeight="1">
      <c r="A15" s="1">
        <v>6</v>
      </c>
      <c r="B15" s="1">
        <v>27</v>
      </c>
      <c r="C15" s="22" t="s">
        <v>45</v>
      </c>
      <c r="D15" s="6" t="s">
        <v>296</v>
      </c>
      <c r="E15" s="3" t="s">
        <v>41</v>
      </c>
      <c r="F15" s="4">
        <f t="shared" si="3"/>
        <v>1</v>
      </c>
      <c r="G15" s="4"/>
      <c r="H15" s="4">
        <f t="shared" ref="H15:H23" si="6">SUM(I15:AI15)</f>
        <v>1</v>
      </c>
      <c r="I15" s="3">
        <v>1</v>
      </c>
      <c r="J15" s="3"/>
      <c r="K15" s="3"/>
      <c r="L15" s="3"/>
      <c r="M15" s="3"/>
      <c r="N15" s="3"/>
      <c r="O15" s="3"/>
      <c r="P15" s="3"/>
      <c r="Q15" s="3"/>
      <c r="R15" s="3"/>
      <c r="S15" s="3"/>
      <c r="T15" s="3"/>
      <c r="U15" s="3"/>
      <c r="V15" s="3"/>
      <c r="W15" s="3"/>
      <c r="X15" s="3"/>
      <c r="Y15" s="3"/>
      <c r="Z15" s="3"/>
      <c r="AA15" s="3"/>
      <c r="AB15" s="3"/>
      <c r="AC15" s="3"/>
      <c r="AD15" s="3"/>
      <c r="AE15" s="3"/>
      <c r="AF15" s="3"/>
      <c r="AG15" s="3"/>
      <c r="AH15" s="3"/>
      <c r="AI15" s="3"/>
      <c r="AJ15" s="5" t="s">
        <v>46</v>
      </c>
      <c r="AK15" s="5"/>
      <c r="AL15" s="5" t="s">
        <v>43</v>
      </c>
      <c r="AM15" s="4">
        <v>1</v>
      </c>
      <c r="AN15" s="4">
        <f t="shared" si="4"/>
        <v>0</v>
      </c>
      <c r="AO15" s="5"/>
      <c r="AP15" s="6"/>
      <c r="AQ15" s="6"/>
      <c r="AR15" s="7"/>
    </row>
    <row r="16" spans="1:44" ht="38.25">
      <c r="A16" s="1">
        <v>7</v>
      </c>
      <c r="B16" s="1">
        <v>28</v>
      </c>
      <c r="C16" s="22" t="s">
        <v>47</v>
      </c>
      <c r="D16" s="6" t="s">
        <v>296</v>
      </c>
      <c r="E16" s="3" t="s">
        <v>41</v>
      </c>
      <c r="F16" s="4">
        <f t="shared" si="3"/>
        <v>2.23</v>
      </c>
      <c r="G16" s="4"/>
      <c r="H16" s="4">
        <f t="shared" si="6"/>
        <v>2.23</v>
      </c>
      <c r="I16" s="3">
        <v>2.09</v>
      </c>
      <c r="J16" s="3"/>
      <c r="K16" s="3"/>
      <c r="L16" s="3"/>
      <c r="M16" s="3"/>
      <c r="N16" s="3"/>
      <c r="O16" s="3"/>
      <c r="P16" s="3">
        <v>0.1</v>
      </c>
      <c r="Q16" s="3">
        <v>0.04</v>
      </c>
      <c r="R16" s="3"/>
      <c r="S16" s="3"/>
      <c r="T16" s="3"/>
      <c r="U16" s="3"/>
      <c r="V16" s="3"/>
      <c r="W16" s="3"/>
      <c r="X16" s="3"/>
      <c r="Y16" s="3"/>
      <c r="Z16" s="3"/>
      <c r="AA16" s="3"/>
      <c r="AB16" s="3"/>
      <c r="AC16" s="3"/>
      <c r="AD16" s="3"/>
      <c r="AE16" s="3"/>
      <c r="AF16" s="3"/>
      <c r="AG16" s="3"/>
      <c r="AH16" s="3"/>
      <c r="AI16" s="3"/>
      <c r="AJ16" s="5" t="s">
        <v>46</v>
      </c>
      <c r="AK16" s="5"/>
      <c r="AL16" s="5" t="s">
        <v>43</v>
      </c>
      <c r="AM16" s="4">
        <v>2.23</v>
      </c>
      <c r="AN16" s="4">
        <f t="shared" si="4"/>
        <v>0</v>
      </c>
      <c r="AO16" s="5"/>
      <c r="AP16" s="6"/>
      <c r="AQ16" s="6" t="s">
        <v>564</v>
      </c>
      <c r="AR16" s="6"/>
    </row>
    <row r="17" spans="1:53" s="23" customFormat="1" ht="25.5">
      <c r="A17" s="1">
        <v>8</v>
      </c>
      <c r="B17" s="1">
        <v>29</v>
      </c>
      <c r="C17" s="22" t="s">
        <v>48</v>
      </c>
      <c r="D17" s="6" t="s">
        <v>296</v>
      </c>
      <c r="E17" s="3" t="s">
        <v>41</v>
      </c>
      <c r="F17" s="4">
        <f t="shared" si="3"/>
        <v>1.03</v>
      </c>
      <c r="G17" s="4"/>
      <c r="H17" s="4">
        <f t="shared" si="6"/>
        <v>1.03</v>
      </c>
      <c r="I17" s="3">
        <v>1.03</v>
      </c>
      <c r="J17" s="3"/>
      <c r="K17" s="3"/>
      <c r="L17" s="3"/>
      <c r="M17" s="3"/>
      <c r="N17" s="3"/>
      <c r="O17" s="3"/>
      <c r="P17" s="3"/>
      <c r="Q17" s="3"/>
      <c r="R17" s="3"/>
      <c r="S17" s="3"/>
      <c r="T17" s="3"/>
      <c r="U17" s="3"/>
      <c r="V17" s="3"/>
      <c r="W17" s="3"/>
      <c r="X17" s="3"/>
      <c r="Y17" s="3"/>
      <c r="Z17" s="3"/>
      <c r="AA17" s="3"/>
      <c r="AB17" s="3"/>
      <c r="AC17" s="3"/>
      <c r="AD17" s="3"/>
      <c r="AE17" s="3"/>
      <c r="AF17" s="3"/>
      <c r="AG17" s="3"/>
      <c r="AH17" s="3"/>
      <c r="AI17" s="3"/>
      <c r="AJ17" s="5" t="s">
        <v>46</v>
      </c>
      <c r="AK17" s="5"/>
      <c r="AL17" s="5" t="s">
        <v>43</v>
      </c>
      <c r="AM17" s="4">
        <v>1.03</v>
      </c>
      <c r="AN17" s="4">
        <f t="shared" si="4"/>
        <v>0</v>
      </c>
      <c r="AO17" s="5"/>
      <c r="AP17" s="6"/>
      <c r="AQ17" s="6"/>
      <c r="AR17" s="7"/>
    </row>
    <row r="18" spans="1:53" s="23" customFormat="1" ht="15" customHeight="1">
      <c r="A18" s="1">
        <v>9</v>
      </c>
      <c r="B18" s="1">
        <v>30</v>
      </c>
      <c r="C18" s="22" t="s">
        <v>49</v>
      </c>
      <c r="D18" s="6" t="s">
        <v>296</v>
      </c>
      <c r="E18" s="3" t="s">
        <v>41</v>
      </c>
      <c r="F18" s="4">
        <f t="shared" si="3"/>
        <v>0.26</v>
      </c>
      <c r="G18" s="4"/>
      <c r="H18" s="4">
        <f t="shared" si="6"/>
        <v>0.26</v>
      </c>
      <c r="I18" s="3">
        <v>0.26</v>
      </c>
      <c r="J18" s="3"/>
      <c r="K18" s="3"/>
      <c r="L18" s="3"/>
      <c r="M18" s="3"/>
      <c r="N18" s="3"/>
      <c r="O18" s="3"/>
      <c r="P18" s="3"/>
      <c r="Q18" s="3"/>
      <c r="R18" s="3"/>
      <c r="S18" s="3"/>
      <c r="T18" s="3"/>
      <c r="U18" s="3"/>
      <c r="V18" s="3"/>
      <c r="W18" s="3"/>
      <c r="X18" s="3"/>
      <c r="Y18" s="3"/>
      <c r="Z18" s="3"/>
      <c r="AA18" s="3"/>
      <c r="AB18" s="3"/>
      <c r="AC18" s="3"/>
      <c r="AD18" s="3"/>
      <c r="AE18" s="3"/>
      <c r="AF18" s="3"/>
      <c r="AG18" s="3"/>
      <c r="AH18" s="3"/>
      <c r="AI18" s="3"/>
      <c r="AJ18" s="5" t="s">
        <v>46</v>
      </c>
      <c r="AK18" s="5"/>
      <c r="AL18" s="5" t="s">
        <v>43</v>
      </c>
      <c r="AM18" s="4">
        <v>0.26</v>
      </c>
      <c r="AN18" s="4">
        <f t="shared" si="4"/>
        <v>0</v>
      </c>
      <c r="AO18" s="5"/>
      <c r="AP18" s="6"/>
      <c r="AQ18" s="6"/>
      <c r="AR18" s="7"/>
    </row>
    <row r="19" spans="1:53" s="23" customFormat="1" ht="25.5">
      <c r="A19" s="1">
        <v>10</v>
      </c>
      <c r="B19" s="1">
        <v>31</v>
      </c>
      <c r="C19" s="22" t="s">
        <v>50</v>
      </c>
      <c r="D19" s="6" t="s">
        <v>247</v>
      </c>
      <c r="E19" s="3" t="s">
        <v>41</v>
      </c>
      <c r="F19" s="4">
        <f t="shared" si="3"/>
        <v>2</v>
      </c>
      <c r="G19" s="4"/>
      <c r="H19" s="4">
        <f t="shared" si="6"/>
        <v>2</v>
      </c>
      <c r="I19" s="3">
        <v>1.86</v>
      </c>
      <c r="J19" s="3"/>
      <c r="K19" s="3"/>
      <c r="L19" s="3"/>
      <c r="M19" s="3"/>
      <c r="N19" s="3"/>
      <c r="O19" s="3"/>
      <c r="P19" s="3">
        <v>0.08</v>
      </c>
      <c r="Q19" s="3">
        <v>0.06</v>
      </c>
      <c r="R19" s="3"/>
      <c r="S19" s="3"/>
      <c r="T19" s="3"/>
      <c r="U19" s="3"/>
      <c r="V19" s="3"/>
      <c r="W19" s="3"/>
      <c r="X19" s="3"/>
      <c r="Y19" s="3"/>
      <c r="Z19" s="3"/>
      <c r="AA19" s="3"/>
      <c r="AB19" s="3"/>
      <c r="AC19" s="3"/>
      <c r="AD19" s="3"/>
      <c r="AE19" s="3"/>
      <c r="AF19" s="3"/>
      <c r="AG19" s="3"/>
      <c r="AH19" s="3"/>
      <c r="AI19" s="3"/>
      <c r="AJ19" s="5" t="s">
        <v>51</v>
      </c>
      <c r="AK19" s="5"/>
      <c r="AL19" s="5" t="s">
        <v>43</v>
      </c>
      <c r="AM19" s="4">
        <v>2</v>
      </c>
      <c r="AN19" s="4">
        <f t="shared" si="4"/>
        <v>0</v>
      </c>
      <c r="AO19" s="5"/>
      <c r="AP19" s="6"/>
      <c r="AQ19" s="6"/>
      <c r="AR19" s="7"/>
    </row>
    <row r="20" spans="1:53" s="23" customFormat="1" ht="15" customHeight="1">
      <c r="A20" s="1">
        <v>11</v>
      </c>
      <c r="B20" s="1">
        <v>32</v>
      </c>
      <c r="C20" s="22" t="s">
        <v>52</v>
      </c>
      <c r="D20" s="3" t="s">
        <v>7</v>
      </c>
      <c r="E20" s="3" t="s">
        <v>41</v>
      </c>
      <c r="F20" s="4">
        <f t="shared" si="3"/>
        <v>0.25</v>
      </c>
      <c r="G20" s="4"/>
      <c r="H20" s="4">
        <f t="shared" si="6"/>
        <v>0.25</v>
      </c>
      <c r="I20" s="3">
        <v>0.25</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5" t="s">
        <v>51</v>
      </c>
      <c r="AK20" s="5"/>
      <c r="AL20" s="5" t="s">
        <v>43</v>
      </c>
      <c r="AM20" s="4">
        <v>0.25</v>
      </c>
      <c r="AN20" s="4">
        <f t="shared" si="4"/>
        <v>0</v>
      </c>
      <c r="AO20" s="5"/>
      <c r="AP20" s="6"/>
      <c r="AQ20" s="6"/>
      <c r="AR20" s="7"/>
    </row>
    <row r="21" spans="1:53" s="23" customFormat="1" ht="15" customHeight="1">
      <c r="A21" s="1">
        <v>12</v>
      </c>
      <c r="B21" s="1">
        <v>33</v>
      </c>
      <c r="C21" s="22" t="s">
        <v>53</v>
      </c>
      <c r="D21" s="6" t="s">
        <v>285</v>
      </c>
      <c r="E21" s="3" t="s">
        <v>41</v>
      </c>
      <c r="F21" s="4">
        <f t="shared" si="3"/>
        <v>0.25</v>
      </c>
      <c r="G21" s="4"/>
      <c r="H21" s="4">
        <f t="shared" si="6"/>
        <v>0.25</v>
      </c>
      <c r="I21" s="3">
        <v>0.25</v>
      </c>
      <c r="J21" s="3"/>
      <c r="K21" s="3"/>
      <c r="L21" s="3"/>
      <c r="M21" s="3"/>
      <c r="N21" s="3"/>
      <c r="O21" s="3"/>
      <c r="P21" s="3"/>
      <c r="Q21" s="3"/>
      <c r="R21" s="3"/>
      <c r="S21" s="3"/>
      <c r="T21" s="3"/>
      <c r="U21" s="3"/>
      <c r="V21" s="3"/>
      <c r="W21" s="3"/>
      <c r="X21" s="3"/>
      <c r="Y21" s="3"/>
      <c r="Z21" s="3"/>
      <c r="AA21" s="3"/>
      <c r="AB21" s="3"/>
      <c r="AC21" s="3"/>
      <c r="AD21" s="3"/>
      <c r="AE21" s="3"/>
      <c r="AF21" s="3"/>
      <c r="AG21" s="3"/>
      <c r="AH21" s="3"/>
      <c r="AI21" s="3"/>
      <c r="AJ21" s="5" t="s">
        <v>51</v>
      </c>
      <c r="AK21" s="5"/>
      <c r="AL21" s="5" t="s">
        <v>43</v>
      </c>
      <c r="AM21" s="4">
        <v>0.25</v>
      </c>
      <c r="AN21" s="4">
        <f t="shared" si="4"/>
        <v>0</v>
      </c>
      <c r="AO21" s="5"/>
      <c r="AP21" s="6"/>
      <c r="AQ21" s="6"/>
      <c r="AR21" s="7"/>
    </row>
    <row r="22" spans="1:53" s="23" customFormat="1" ht="15" customHeight="1">
      <c r="A22" s="1">
        <v>13</v>
      </c>
      <c r="B22" s="1">
        <v>34</v>
      </c>
      <c r="C22" s="22" t="s">
        <v>54</v>
      </c>
      <c r="D22" s="6" t="s">
        <v>293</v>
      </c>
      <c r="E22" s="3" t="s">
        <v>41</v>
      </c>
      <c r="F22" s="4">
        <f t="shared" si="3"/>
        <v>0.25</v>
      </c>
      <c r="G22" s="4"/>
      <c r="H22" s="4">
        <f t="shared" si="6"/>
        <v>0.25</v>
      </c>
      <c r="I22" s="3"/>
      <c r="J22" s="3"/>
      <c r="K22" s="3">
        <v>0.25</v>
      </c>
      <c r="L22" s="3"/>
      <c r="M22" s="3"/>
      <c r="N22" s="3"/>
      <c r="O22" s="3"/>
      <c r="P22" s="3"/>
      <c r="Q22" s="3"/>
      <c r="R22" s="3"/>
      <c r="S22" s="3"/>
      <c r="T22" s="3"/>
      <c r="U22" s="3"/>
      <c r="V22" s="3"/>
      <c r="W22" s="3"/>
      <c r="X22" s="3"/>
      <c r="Y22" s="3"/>
      <c r="Z22" s="3"/>
      <c r="AA22" s="3"/>
      <c r="AB22" s="3"/>
      <c r="AC22" s="3"/>
      <c r="AD22" s="3"/>
      <c r="AE22" s="3"/>
      <c r="AF22" s="3"/>
      <c r="AG22" s="3"/>
      <c r="AH22" s="3"/>
      <c r="AI22" s="3"/>
      <c r="AJ22" s="5" t="s">
        <v>51</v>
      </c>
      <c r="AK22" s="5"/>
      <c r="AL22" s="5" t="s">
        <v>43</v>
      </c>
      <c r="AM22" s="4">
        <v>0.25</v>
      </c>
      <c r="AN22" s="4">
        <f t="shared" si="4"/>
        <v>0</v>
      </c>
      <c r="AO22" s="5"/>
      <c r="AP22" s="6"/>
      <c r="AQ22" s="6"/>
      <c r="AR22" s="7"/>
    </row>
    <row r="23" spans="1:53" s="23" customFormat="1" ht="15" customHeight="1">
      <c r="A23" s="1">
        <v>14</v>
      </c>
      <c r="B23" s="1">
        <v>35</v>
      </c>
      <c r="C23" s="22" t="s">
        <v>55</v>
      </c>
      <c r="D23" s="6" t="s">
        <v>293</v>
      </c>
      <c r="E23" s="3" t="s">
        <v>41</v>
      </c>
      <c r="F23" s="4">
        <f t="shared" si="3"/>
        <v>0.25</v>
      </c>
      <c r="G23" s="4"/>
      <c r="H23" s="4">
        <f t="shared" si="6"/>
        <v>0.25</v>
      </c>
      <c r="I23" s="3"/>
      <c r="J23" s="3">
        <v>0.25</v>
      </c>
      <c r="K23" s="3"/>
      <c r="L23" s="3"/>
      <c r="M23" s="3"/>
      <c r="N23" s="3"/>
      <c r="O23" s="3"/>
      <c r="P23" s="3"/>
      <c r="Q23" s="3"/>
      <c r="R23" s="3"/>
      <c r="S23" s="3"/>
      <c r="T23" s="3"/>
      <c r="U23" s="3"/>
      <c r="V23" s="3"/>
      <c r="W23" s="3"/>
      <c r="X23" s="3"/>
      <c r="Y23" s="3"/>
      <c r="Z23" s="3"/>
      <c r="AA23" s="3"/>
      <c r="AB23" s="3"/>
      <c r="AC23" s="3"/>
      <c r="AD23" s="3"/>
      <c r="AE23" s="3"/>
      <c r="AF23" s="3"/>
      <c r="AG23" s="3"/>
      <c r="AH23" s="3"/>
      <c r="AI23" s="3"/>
      <c r="AJ23" s="5" t="s">
        <v>51</v>
      </c>
      <c r="AK23" s="5"/>
      <c r="AL23" s="5" t="s">
        <v>43</v>
      </c>
      <c r="AM23" s="4">
        <v>0.25</v>
      </c>
      <c r="AN23" s="4">
        <f t="shared" si="4"/>
        <v>0</v>
      </c>
      <c r="AO23" s="5"/>
      <c r="AP23" s="6"/>
      <c r="AQ23" s="6"/>
      <c r="AR23" s="7"/>
    </row>
    <row r="24" spans="1:53" s="89" customFormat="1" ht="15" customHeight="1">
      <c r="A24" s="36">
        <v>1.2</v>
      </c>
      <c r="B24" s="86"/>
      <c r="C24" s="88" t="s">
        <v>725</v>
      </c>
      <c r="D24" s="81"/>
      <c r="E24" s="84"/>
      <c r="F24" s="83">
        <f>SUM(F25:F37)</f>
        <v>0</v>
      </c>
      <c r="G24" s="83">
        <f t="shared" ref="G24:AN24" si="7">SUM(G25:G37)</f>
        <v>0</v>
      </c>
      <c r="H24" s="83">
        <f t="shared" si="7"/>
        <v>0</v>
      </c>
      <c r="I24" s="83">
        <f t="shared" si="7"/>
        <v>0</v>
      </c>
      <c r="J24" s="83">
        <f t="shared" si="7"/>
        <v>0</v>
      </c>
      <c r="K24" s="83">
        <f t="shared" si="7"/>
        <v>0</v>
      </c>
      <c r="L24" s="83">
        <f t="shared" si="7"/>
        <v>0</v>
      </c>
      <c r="M24" s="83">
        <f t="shared" si="7"/>
        <v>0</v>
      </c>
      <c r="N24" s="83">
        <f t="shared" si="7"/>
        <v>0</v>
      </c>
      <c r="O24" s="83">
        <f t="shared" si="7"/>
        <v>0</v>
      </c>
      <c r="P24" s="83">
        <f t="shared" si="7"/>
        <v>0</v>
      </c>
      <c r="Q24" s="83">
        <f t="shared" si="7"/>
        <v>0</v>
      </c>
      <c r="R24" s="83">
        <f t="shared" si="7"/>
        <v>0</v>
      </c>
      <c r="S24" s="83">
        <f t="shared" si="7"/>
        <v>0</v>
      </c>
      <c r="T24" s="83">
        <f t="shared" si="7"/>
        <v>0</v>
      </c>
      <c r="U24" s="83">
        <f t="shared" si="7"/>
        <v>0</v>
      </c>
      <c r="V24" s="83">
        <f t="shared" si="7"/>
        <v>0</v>
      </c>
      <c r="W24" s="83">
        <f t="shared" si="7"/>
        <v>0</v>
      </c>
      <c r="X24" s="83">
        <f t="shared" si="7"/>
        <v>0</v>
      </c>
      <c r="Y24" s="83">
        <f t="shared" si="7"/>
        <v>0</v>
      </c>
      <c r="Z24" s="83">
        <f t="shared" si="7"/>
        <v>0</v>
      </c>
      <c r="AA24" s="83">
        <f t="shared" si="7"/>
        <v>0</v>
      </c>
      <c r="AB24" s="83">
        <f t="shared" si="7"/>
        <v>0</v>
      </c>
      <c r="AC24" s="83">
        <f t="shared" si="7"/>
        <v>0</v>
      </c>
      <c r="AD24" s="83">
        <f t="shared" si="7"/>
        <v>0</v>
      </c>
      <c r="AE24" s="83">
        <f t="shared" si="7"/>
        <v>0</v>
      </c>
      <c r="AF24" s="83">
        <f t="shared" si="7"/>
        <v>0</v>
      </c>
      <c r="AG24" s="83">
        <f t="shared" si="7"/>
        <v>0</v>
      </c>
      <c r="AH24" s="83">
        <f t="shared" si="7"/>
        <v>0</v>
      </c>
      <c r="AI24" s="83">
        <f t="shared" si="7"/>
        <v>0</v>
      </c>
      <c r="AJ24" s="83">
        <f t="shared" si="7"/>
        <v>0</v>
      </c>
      <c r="AK24" s="83">
        <f t="shared" si="7"/>
        <v>0</v>
      </c>
      <c r="AL24" s="83">
        <f t="shared" si="7"/>
        <v>0</v>
      </c>
      <c r="AM24" s="83">
        <f t="shared" si="7"/>
        <v>7.2099999999999991</v>
      </c>
      <c r="AN24" s="83">
        <f t="shared" si="7"/>
        <v>-7.2099999999999991</v>
      </c>
      <c r="AO24" s="83">
        <f t="shared" ref="AO24" si="8">SUM(AO25:AO37)</f>
        <v>0</v>
      </c>
      <c r="AP24" s="81"/>
      <c r="AQ24" s="81"/>
      <c r="AR24" s="7"/>
    </row>
    <row r="25" spans="1:53" ht="25.5">
      <c r="A25" s="1">
        <v>1</v>
      </c>
      <c r="B25" s="1">
        <v>330</v>
      </c>
      <c r="C25" s="2" t="s">
        <v>405</v>
      </c>
      <c r="D25" s="3" t="s">
        <v>262</v>
      </c>
      <c r="E25" s="3" t="s">
        <v>41</v>
      </c>
      <c r="F25" s="4"/>
      <c r="G25" s="4"/>
      <c r="H25" s="4"/>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5" t="s">
        <v>346</v>
      </c>
      <c r="AK25" s="5"/>
      <c r="AL25" s="5" t="s">
        <v>757</v>
      </c>
      <c r="AM25" s="4">
        <v>0.5</v>
      </c>
      <c r="AN25" s="4">
        <f t="shared" ref="AN25:AN37" si="9">H25-AM25</f>
        <v>-0.5</v>
      </c>
      <c r="AO25" s="5" t="s">
        <v>842</v>
      </c>
      <c r="AP25" s="6"/>
      <c r="AQ25" s="15" t="s">
        <v>516</v>
      </c>
      <c r="AR25" s="7"/>
    </row>
    <row r="26" spans="1:53" ht="25.5">
      <c r="A26" s="1">
        <v>2</v>
      </c>
      <c r="B26" s="1">
        <v>331</v>
      </c>
      <c r="C26" s="2" t="s">
        <v>406</v>
      </c>
      <c r="D26" s="6" t="s">
        <v>320</v>
      </c>
      <c r="E26" s="3" t="s">
        <v>41</v>
      </c>
      <c r="F26" s="4"/>
      <c r="G26" s="4"/>
      <c r="H26" s="4"/>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5" t="s">
        <v>347</v>
      </c>
      <c r="AK26" s="5"/>
      <c r="AL26" s="5" t="s">
        <v>757</v>
      </c>
      <c r="AM26" s="4">
        <v>0.6</v>
      </c>
      <c r="AN26" s="4">
        <f t="shared" si="9"/>
        <v>-0.6</v>
      </c>
      <c r="AO26" s="5" t="s">
        <v>842</v>
      </c>
      <c r="AP26" s="6"/>
      <c r="AQ26" s="15" t="s">
        <v>516</v>
      </c>
      <c r="AR26" s="7"/>
    </row>
    <row r="27" spans="1:53" ht="25.5">
      <c r="A27" s="1">
        <v>3</v>
      </c>
      <c r="B27" s="1">
        <v>332</v>
      </c>
      <c r="C27" s="2" t="s">
        <v>407</v>
      </c>
      <c r="D27" s="6" t="s">
        <v>321</v>
      </c>
      <c r="E27" s="3" t="s">
        <v>41</v>
      </c>
      <c r="F27" s="4"/>
      <c r="G27" s="4"/>
      <c r="H27" s="4"/>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5" t="s">
        <v>348</v>
      </c>
      <c r="AK27" s="5"/>
      <c r="AL27" s="5" t="s">
        <v>757</v>
      </c>
      <c r="AM27" s="4">
        <v>0.5</v>
      </c>
      <c r="AN27" s="4">
        <f t="shared" si="9"/>
        <v>-0.5</v>
      </c>
      <c r="AO27" s="5" t="s">
        <v>842</v>
      </c>
      <c r="AP27" s="6"/>
      <c r="AQ27" s="15" t="s">
        <v>516</v>
      </c>
      <c r="AR27" s="7"/>
    </row>
    <row r="28" spans="1:53" ht="25.5">
      <c r="A28" s="1">
        <v>4</v>
      </c>
      <c r="B28" s="1">
        <v>335</v>
      </c>
      <c r="C28" s="2" t="s">
        <v>410</v>
      </c>
      <c r="D28" s="3" t="s">
        <v>7</v>
      </c>
      <c r="E28" s="3" t="s">
        <v>41</v>
      </c>
      <c r="F28" s="4"/>
      <c r="G28" s="4"/>
      <c r="H28" s="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5" t="s">
        <v>351</v>
      </c>
      <c r="AK28" s="5"/>
      <c r="AL28" s="5" t="s">
        <v>757</v>
      </c>
      <c r="AM28" s="4">
        <v>0.52</v>
      </c>
      <c r="AN28" s="4">
        <f t="shared" si="9"/>
        <v>-0.52</v>
      </c>
      <c r="AO28" s="5" t="s">
        <v>842</v>
      </c>
      <c r="AP28" s="6"/>
      <c r="AQ28" s="15" t="s">
        <v>516</v>
      </c>
      <c r="AR28" s="7"/>
    </row>
    <row r="29" spans="1:53" ht="25.5">
      <c r="A29" s="1">
        <v>5</v>
      </c>
      <c r="B29" s="1">
        <v>336</v>
      </c>
      <c r="C29" s="2" t="s">
        <v>411</v>
      </c>
      <c r="D29" s="6" t="s">
        <v>323</v>
      </c>
      <c r="E29" s="3" t="s">
        <v>41</v>
      </c>
      <c r="F29" s="4"/>
      <c r="G29" s="4"/>
      <c r="H29" s="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5" t="s">
        <v>352</v>
      </c>
      <c r="AK29" s="5"/>
      <c r="AL29" s="5" t="s">
        <v>757</v>
      </c>
      <c r="AM29" s="4">
        <v>0.59</v>
      </c>
      <c r="AN29" s="4">
        <f t="shared" si="9"/>
        <v>-0.59</v>
      </c>
      <c r="AO29" s="5" t="s">
        <v>842</v>
      </c>
      <c r="AP29" s="6"/>
      <c r="AQ29" s="15" t="s">
        <v>516</v>
      </c>
      <c r="AR29" s="7"/>
      <c r="BA29" s="16"/>
    </row>
    <row r="30" spans="1:53" ht="25.5">
      <c r="A30" s="1">
        <v>6</v>
      </c>
      <c r="B30" s="1">
        <v>339</v>
      </c>
      <c r="C30" s="2" t="s">
        <v>414</v>
      </c>
      <c r="D30" s="6" t="s">
        <v>329</v>
      </c>
      <c r="E30" s="3" t="s">
        <v>41</v>
      </c>
      <c r="F30" s="4"/>
      <c r="G30" s="4"/>
      <c r="H30" s="4"/>
      <c r="I30" s="3"/>
      <c r="J30" s="3"/>
      <c r="K30" s="3"/>
      <c r="L30" s="17"/>
      <c r="M30" s="18"/>
      <c r="N30" s="18"/>
      <c r="O30" s="18"/>
      <c r="P30" s="18"/>
      <c r="Q30" s="18"/>
      <c r="R30" s="18"/>
      <c r="S30" s="18"/>
      <c r="T30" s="19"/>
      <c r="U30" s="3"/>
      <c r="V30" s="3"/>
      <c r="W30" s="3"/>
      <c r="X30" s="3"/>
      <c r="Y30" s="3"/>
      <c r="Z30" s="3"/>
      <c r="AA30" s="3"/>
      <c r="AB30" s="3"/>
      <c r="AC30" s="3"/>
      <c r="AD30" s="3"/>
      <c r="AE30" s="3"/>
      <c r="AF30" s="3"/>
      <c r="AG30" s="3"/>
      <c r="AH30" s="3"/>
      <c r="AI30" s="3"/>
      <c r="AJ30" s="5" t="s">
        <v>355</v>
      </c>
      <c r="AK30" s="5"/>
      <c r="AL30" s="5" t="s">
        <v>757</v>
      </c>
      <c r="AM30" s="4">
        <v>0.5</v>
      </c>
      <c r="AN30" s="4">
        <f t="shared" si="9"/>
        <v>-0.5</v>
      </c>
      <c r="AO30" s="5" t="s">
        <v>842</v>
      </c>
      <c r="AP30" s="6"/>
      <c r="AQ30" s="15" t="s">
        <v>516</v>
      </c>
      <c r="AR30" s="7"/>
    </row>
    <row r="31" spans="1:53" ht="25.5">
      <c r="A31" s="1">
        <v>7</v>
      </c>
      <c r="B31" s="1">
        <v>340</v>
      </c>
      <c r="C31" s="2" t="s">
        <v>415</v>
      </c>
      <c r="D31" s="6" t="s">
        <v>330</v>
      </c>
      <c r="E31" s="3" t="s">
        <v>41</v>
      </c>
      <c r="F31" s="4"/>
      <c r="G31" s="4"/>
      <c r="H31" s="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5" t="s">
        <v>356</v>
      </c>
      <c r="AK31" s="5"/>
      <c r="AL31" s="5" t="s">
        <v>757</v>
      </c>
      <c r="AM31" s="4">
        <v>0.51</v>
      </c>
      <c r="AN31" s="4">
        <f t="shared" si="9"/>
        <v>-0.51</v>
      </c>
      <c r="AO31" s="5" t="s">
        <v>842</v>
      </c>
      <c r="AP31" s="6"/>
      <c r="AQ31" s="15" t="s">
        <v>516</v>
      </c>
      <c r="AR31" s="7"/>
    </row>
    <row r="32" spans="1:53" ht="25.5">
      <c r="A32" s="1">
        <v>8</v>
      </c>
      <c r="B32" s="1">
        <v>341</v>
      </c>
      <c r="C32" s="2" t="s">
        <v>416</v>
      </c>
      <c r="D32" s="6" t="s">
        <v>331</v>
      </c>
      <c r="E32" s="3" t="s">
        <v>41</v>
      </c>
      <c r="F32" s="4"/>
      <c r="G32" s="4"/>
      <c r="H32" s="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5" t="s">
        <v>357</v>
      </c>
      <c r="AK32" s="5"/>
      <c r="AL32" s="5" t="s">
        <v>757</v>
      </c>
      <c r="AM32" s="4">
        <v>0.71</v>
      </c>
      <c r="AN32" s="4">
        <f t="shared" si="9"/>
        <v>-0.71</v>
      </c>
      <c r="AO32" s="5" t="s">
        <v>842</v>
      </c>
      <c r="AP32" s="6"/>
      <c r="AQ32" s="15" t="s">
        <v>516</v>
      </c>
      <c r="AR32" s="7"/>
    </row>
    <row r="33" spans="1:44" ht="25.5">
      <c r="A33" s="1">
        <v>9</v>
      </c>
      <c r="B33" s="1">
        <v>342</v>
      </c>
      <c r="C33" s="2" t="s">
        <v>417</v>
      </c>
      <c r="D33" s="6" t="s">
        <v>301</v>
      </c>
      <c r="E33" s="3" t="s">
        <v>41</v>
      </c>
      <c r="F33" s="4"/>
      <c r="G33" s="4"/>
      <c r="H33" s="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5" t="s">
        <v>351</v>
      </c>
      <c r="AK33" s="5"/>
      <c r="AL33" s="5" t="s">
        <v>757</v>
      </c>
      <c r="AM33" s="4">
        <v>0.5</v>
      </c>
      <c r="AN33" s="4">
        <f t="shared" si="9"/>
        <v>-0.5</v>
      </c>
      <c r="AO33" s="5" t="s">
        <v>842</v>
      </c>
      <c r="AP33" s="6"/>
      <c r="AQ33" s="15" t="s">
        <v>516</v>
      </c>
      <c r="AR33" s="7"/>
    </row>
    <row r="34" spans="1:44" ht="25.5">
      <c r="A34" s="1">
        <v>10</v>
      </c>
      <c r="B34" s="1">
        <v>343</v>
      </c>
      <c r="C34" s="2" t="s">
        <v>418</v>
      </c>
      <c r="D34" s="6" t="s">
        <v>281</v>
      </c>
      <c r="E34" s="3" t="s">
        <v>41</v>
      </c>
      <c r="F34" s="4"/>
      <c r="G34" s="4"/>
      <c r="H34" s="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5" t="s">
        <v>358</v>
      </c>
      <c r="AK34" s="5"/>
      <c r="AL34" s="5" t="s">
        <v>757</v>
      </c>
      <c r="AM34" s="4">
        <v>0.5</v>
      </c>
      <c r="AN34" s="4">
        <f t="shared" si="9"/>
        <v>-0.5</v>
      </c>
      <c r="AO34" s="5" t="s">
        <v>842</v>
      </c>
      <c r="AP34" s="6"/>
      <c r="AQ34" s="15" t="s">
        <v>516</v>
      </c>
      <c r="AR34" s="7"/>
    </row>
    <row r="35" spans="1:44" ht="25.5">
      <c r="A35" s="1">
        <v>11</v>
      </c>
      <c r="B35" s="1">
        <v>333</v>
      </c>
      <c r="C35" s="2" t="s">
        <v>408</v>
      </c>
      <c r="D35" s="6" t="s">
        <v>326</v>
      </c>
      <c r="E35" s="3" t="s">
        <v>41</v>
      </c>
      <c r="F35" s="4"/>
      <c r="G35" s="4"/>
      <c r="H35" s="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5" t="s">
        <v>349</v>
      </c>
      <c r="AK35" s="5"/>
      <c r="AL35" s="5" t="s">
        <v>757</v>
      </c>
      <c r="AM35" s="4">
        <v>0.67</v>
      </c>
      <c r="AN35" s="4">
        <f t="shared" si="9"/>
        <v>-0.67</v>
      </c>
      <c r="AO35" s="5" t="s">
        <v>842</v>
      </c>
      <c r="AP35" s="6"/>
      <c r="AQ35" s="20" t="s">
        <v>701</v>
      </c>
      <c r="AR35" s="20"/>
    </row>
    <row r="36" spans="1:44" ht="25.5">
      <c r="A36" s="1">
        <v>12</v>
      </c>
      <c r="B36" s="1">
        <v>334</v>
      </c>
      <c r="C36" s="2" t="s">
        <v>409</v>
      </c>
      <c r="D36" s="6" t="s">
        <v>327</v>
      </c>
      <c r="E36" s="3" t="s">
        <v>41</v>
      </c>
      <c r="F36" s="4"/>
      <c r="G36" s="4"/>
      <c r="H36" s="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5" t="s">
        <v>350</v>
      </c>
      <c r="AK36" s="5"/>
      <c r="AL36" s="5" t="s">
        <v>757</v>
      </c>
      <c r="AM36" s="4">
        <v>0.51</v>
      </c>
      <c r="AN36" s="4">
        <f t="shared" si="9"/>
        <v>-0.51</v>
      </c>
      <c r="AO36" s="5" t="s">
        <v>842</v>
      </c>
      <c r="AP36" s="21"/>
      <c r="AQ36" s="6" t="s">
        <v>515</v>
      </c>
      <c r="AR36" s="7"/>
    </row>
    <row r="37" spans="1:44" ht="26.25" customHeight="1">
      <c r="A37" s="1">
        <v>13</v>
      </c>
      <c r="B37" s="1">
        <v>337</v>
      </c>
      <c r="C37" s="2" t="s">
        <v>412</v>
      </c>
      <c r="D37" s="6" t="s">
        <v>279</v>
      </c>
      <c r="E37" s="3" t="s">
        <v>41</v>
      </c>
      <c r="F37" s="4"/>
      <c r="G37" s="4"/>
      <c r="H37" s="4"/>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5" t="s">
        <v>353</v>
      </c>
      <c r="AK37" s="5"/>
      <c r="AL37" s="5" t="s">
        <v>757</v>
      </c>
      <c r="AM37" s="4">
        <v>0.6</v>
      </c>
      <c r="AN37" s="4">
        <f t="shared" si="9"/>
        <v>-0.6</v>
      </c>
      <c r="AO37" s="5" t="s">
        <v>842</v>
      </c>
      <c r="AP37" s="6"/>
      <c r="AQ37" s="15" t="s">
        <v>709</v>
      </c>
      <c r="AR37" s="7"/>
    </row>
    <row r="38" spans="1:44" s="11" customFormat="1" ht="12">
      <c r="A38" s="90">
        <v>1.3</v>
      </c>
      <c r="B38" s="44"/>
      <c r="C38" s="91" t="s">
        <v>720</v>
      </c>
      <c r="D38" s="92"/>
      <c r="E38" s="93"/>
      <c r="F38" s="45">
        <f>F39</f>
        <v>0</v>
      </c>
      <c r="G38" s="45">
        <f t="shared" ref="G38:AN38" si="10">G39</f>
        <v>0</v>
      </c>
      <c r="H38" s="45">
        <f t="shared" si="10"/>
        <v>0</v>
      </c>
      <c r="I38" s="45">
        <f t="shared" si="10"/>
        <v>0</v>
      </c>
      <c r="J38" s="45">
        <f t="shared" si="10"/>
        <v>0</v>
      </c>
      <c r="K38" s="45">
        <f t="shared" si="10"/>
        <v>0</v>
      </c>
      <c r="L38" s="45">
        <f t="shared" si="10"/>
        <v>0</v>
      </c>
      <c r="M38" s="45">
        <f t="shared" si="10"/>
        <v>0</v>
      </c>
      <c r="N38" s="45">
        <f t="shared" si="10"/>
        <v>0</v>
      </c>
      <c r="O38" s="45">
        <f t="shared" si="10"/>
        <v>0</v>
      </c>
      <c r="P38" s="45">
        <f t="shared" si="10"/>
        <v>0</v>
      </c>
      <c r="Q38" s="45">
        <f t="shared" si="10"/>
        <v>0</v>
      </c>
      <c r="R38" s="45">
        <f t="shared" si="10"/>
        <v>0</v>
      </c>
      <c r="S38" s="45">
        <f t="shared" si="10"/>
        <v>0</v>
      </c>
      <c r="T38" s="45">
        <f t="shared" si="10"/>
        <v>0</v>
      </c>
      <c r="U38" s="45">
        <f t="shared" si="10"/>
        <v>0</v>
      </c>
      <c r="V38" s="45">
        <f t="shared" si="10"/>
        <v>0</v>
      </c>
      <c r="W38" s="45">
        <f t="shared" si="10"/>
        <v>0</v>
      </c>
      <c r="X38" s="45">
        <f t="shared" si="10"/>
        <v>0</v>
      </c>
      <c r="Y38" s="45">
        <f t="shared" si="10"/>
        <v>0</v>
      </c>
      <c r="Z38" s="45">
        <f t="shared" si="10"/>
        <v>0</v>
      </c>
      <c r="AA38" s="45">
        <f t="shared" si="10"/>
        <v>0</v>
      </c>
      <c r="AB38" s="45">
        <f t="shared" si="10"/>
        <v>0</v>
      </c>
      <c r="AC38" s="45">
        <f t="shared" si="10"/>
        <v>0</v>
      </c>
      <c r="AD38" s="45">
        <f t="shared" si="10"/>
        <v>0</v>
      </c>
      <c r="AE38" s="45">
        <f t="shared" si="10"/>
        <v>0</v>
      </c>
      <c r="AF38" s="45">
        <f t="shared" si="10"/>
        <v>0</v>
      </c>
      <c r="AG38" s="45">
        <f t="shared" si="10"/>
        <v>0</v>
      </c>
      <c r="AH38" s="45">
        <f t="shared" si="10"/>
        <v>0</v>
      </c>
      <c r="AI38" s="45">
        <f t="shared" si="10"/>
        <v>0</v>
      </c>
      <c r="AJ38" s="45"/>
      <c r="AK38" s="45"/>
      <c r="AL38" s="45"/>
      <c r="AM38" s="45">
        <f t="shared" si="10"/>
        <v>0.5</v>
      </c>
      <c r="AN38" s="45">
        <f t="shared" si="10"/>
        <v>-0.5</v>
      </c>
      <c r="AO38" s="45"/>
      <c r="AP38" s="94"/>
      <c r="AQ38" s="45"/>
    </row>
    <row r="39" spans="1:44" s="10" customFormat="1" ht="24">
      <c r="A39" s="27">
        <v>1</v>
      </c>
      <c r="B39" s="27">
        <v>338</v>
      </c>
      <c r="C39" s="95" t="s">
        <v>413</v>
      </c>
      <c r="D39" s="12" t="s">
        <v>328</v>
      </c>
      <c r="E39" s="29" t="s">
        <v>41</v>
      </c>
      <c r="F39" s="9"/>
      <c r="G39" s="9"/>
      <c r="H39" s="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31" t="s">
        <v>354</v>
      </c>
      <c r="AK39" s="31"/>
      <c r="AL39" s="31" t="s">
        <v>789</v>
      </c>
      <c r="AM39" s="9">
        <v>0.5</v>
      </c>
      <c r="AN39" s="12">
        <f>H39-AM39</f>
        <v>-0.5</v>
      </c>
      <c r="AO39" s="31" t="s">
        <v>789</v>
      </c>
      <c r="AP39" s="96"/>
      <c r="AQ39" s="31" t="s">
        <v>789</v>
      </c>
    </row>
    <row r="40" spans="1:44" ht="21.75" customHeight="1">
      <c r="A40" s="86" t="s">
        <v>5</v>
      </c>
      <c r="B40" s="86"/>
      <c r="C40" s="35" t="s">
        <v>56</v>
      </c>
      <c r="D40" s="3"/>
      <c r="E40" s="3"/>
      <c r="F40" s="83">
        <f>F41+F42+F54+F58</f>
        <v>13.479999999999997</v>
      </c>
      <c r="G40" s="83">
        <f t="shared" ref="G40:AN40" si="11">G41+G42+G54+G58</f>
        <v>0</v>
      </c>
      <c r="H40" s="83">
        <f t="shared" si="11"/>
        <v>13.479999999999997</v>
      </c>
      <c r="I40" s="83">
        <f t="shared" si="11"/>
        <v>11.219999999999999</v>
      </c>
      <c r="J40" s="83">
        <f t="shared" si="11"/>
        <v>0</v>
      </c>
      <c r="K40" s="83">
        <f t="shared" si="11"/>
        <v>0</v>
      </c>
      <c r="L40" s="83">
        <f t="shared" si="11"/>
        <v>0.44</v>
      </c>
      <c r="M40" s="83">
        <f t="shared" si="11"/>
        <v>0</v>
      </c>
      <c r="N40" s="83">
        <f t="shared" si="11"/>
        <v>0</v>
      </c>
      <c r="O40" s="83">
        <f t="shared" si="11"/>
        <v>0</v>
      </c>
      <c r="P40" s="83">
        <f t="shared" si="11"/>
        <v>0.99</v>
      </c>
      <c r="Q40" s="83">
        <f t="shared" si="11"/>
        <v>0.36</v>
      </c>
      <c r="R40" s="83">
        <f t="shared" si="11"/>
        <v>0</v>
      </c>
      <c r="S40" s="83">
        <f t="shared" si="11"/>
        <v>0</v>
      </c>
      <c r="T40" s="83">
        <f t="shared" si="11"/>
        <v>0</v>
      </c>
      <c r="U40" s="83">
        <f t="shared" si="11"/>
        <v>0.11</v>
      </c>
      <c r="V40" s="83">
        <f t="shared" si="11"/>
        <v>0</v>
      </c>
      <c r="W40" s="83">
        <f t="shared" si="11"/>
        <v>0</v>
      </c>
      <c r="X40" s="83">
        <f t="shared" si="11"/>
        <v>0</v>
      </c>
      <c r="Y40" s="83">
        <f t="shared" si="11"/>
        <v>0</v>
      </c>
      <c r="Z40" s="83">
        <f t="shared" si="11"/>
        <v>0.2</v>
      </c>
      <c r="AA40" s="83">
        <f t="shared" si="11"/>
        <v>0</v>
      </c>
      <c r="AB40" s="83">
        <f t="shared" si="11"/>
        <v>0</v>
      </c>
      <c r="AC40" s="83">
        <f t="shared" si="11"/>
        <v>0</v>
      </c>
      <c r="AD40" s="83">
        <f t="shared" si="11"/>
        <v>0.16</v>
      </c>
      <c r="AE40" s="83">
        <f t="shared" si="11"/>
        <v>0</v>
      </c>
      <c r="AF40" s="83">
        <f t="shared" si="11"/>
        <v>0</v>
      </c>
      <c r="AG40" s="83">
        <f t="shared" si="11"/>
        <v>0</v>
      </c>
      <c r="AH40" s="83">
        <f t="shared" si="11"/>
        <v>0</v>
      </c>
      <c r="AI40" s="83">
        <f t="shared" si="11"/>
        <v>0</v>
      </c>
      <c r="AJ40" s="83">
        <f t="shared" si="11"/>
        <v>0</v>
      </c>
      <c r="AK40" s="83">
        <f t="shared" si="11"/>
        <v>0</v>
      </c>
      <c r="AL40" s="83">
        <f t="shared" si="11"/>
        <v>0</v>
      </c>
      <c r="AM40" s="83">
        <f t="shared" si="11"/>
        <v>3.9299999999999997</v>
      </c>
      <c r="AN40" s="83">
        <f t="shared" si="11"/>
        <v>-0.2200000000000002</v>
      </c>
      <c r="AO40" s="83">
        <f t="shared" ref="AO40" si="12">AO41+AO42+AO54+AO58</f>
        <v>0</v>
      </c>
      <c r="AP40" s="81" t="s">
        <v>652</v>
      </c>
      <c r="AQ40" s="6"/>
      <c r="AR40" s="7"/>
    </row>
    <row r="41" spans="1:44" s="47" customFormat="1" ht="49.5" customHeight="1">
      <c r="A41" s="46">
        <v>2.1</v>
      </c>
      <c r="B41" s="86">
        <v>50</v>
      </c>
      <c r="C41" s="35" t="s">
        <v>763</v>
      </c>
      <c r="D41" s="84" t="s">
        <v>257</v>
      </c>
      <c r="E41" s="84" t="s">
        <v>57</v>
      </c>
      <c r="F41" s="83">
        <f>G41+H41</f>
        <v>9.7699999999999978</v>
      </c>
      <c r="G41" s="83"/>
      <c r="H41" s="83">
        <f>SUM(I41:AI41)</f>
        <v>9.7699999999999978</v>
      </c>
      <c r="I41" s="83">
        <v>8.26</v>
      </c>
      <c r="J41" s="83"/>
      <c r="K41" s="83"/>
      <c r="L41" s="83"/>
      <c r="M41" s="83"/>
      <c r="N41" s="83"/>
      <c r="O41" s="83"/>
      <c r="P41" s="83">
        <v>0.95</v>
      </c>
      <c r="Q41" s="83">
        <v>0.36</v>
      </c>
      <c r="R41" s="83"/>
      <c r="S41" s="83"/>
      <c r="T41" s="83"/>
      <c r="U41" s="83"/>
      <c r="V41" s="83"/>
      <c r="W41" s="83"/>
      <c r="X41" s="83"/>
      <c r="Y41" s="83"/>
      <c r="Z41" s="83">
        <v>0.2</v>
      </c>
      <c r="AA41" s="83"/>
      <c r="AB41" s="83"/>
      <c r="AC41" s="83"/>
      <c r="AD41" s="83"/>
      <c r="AE41" s="83"/>
      <c r="AF41" s="83"/>
      <c r="AG41" s="83"/>
      <c r="AH41" s="83"/>
      <c r="AI41" s="83"/>
      <c r="AJ41" s="83"/>
      <c r="AK41" s="83"/>
      <c r="AL41" s="83"/>
      <c r="AM41" s="83">
        <f>SUM(AN41:BO41)</f>
        <v>0</v>
      </c>
      <c r="AN41" s="83">
        <f>SUM(AP41:BP41)</f>
        <v>0</v>
      </c>
      <c r="AO41" s="83"/>
      <c r="AP41" s="81"/>
      <c r="AQ41" s="81" t="s">
        <v>570</v>
      </c>
      <c r="AR41" s="7"/>
    </row>
    <row r="42" spans="1:44" s="14" customFormat="1" ht="15" customHeight="1">
      <c r="A42" s="36">
        <v>2.2000000000000002</v>
      </c>
      <c r="B42" s="46"/>
      <c r="C42" s="38" t="s">
        <v>209</v>
      </c>
      <c r="D42" s="48"/>
      <c r="E42" s="48"/>
      <c r="F42" s="40">
        <f>F43+F54+F58</f>
        <v>2.94</v>
      </c>
      <c r="G42" s="40">
        <f t="shared" ref="G42:H42" si="13">G43+G54+G58</f>
        <v>0</v>
      </c>
      <c r="H42" s="40">
        <f t="shared" si="13"/>
        <v>2.94</v>
      </c>
      <c r="I42" s="40">
        <f t="shared" ref="I42:AN42" si="14">I43+I54+I58</f>
        <v>2.19</v>
      </c>
      <c r="J42" s="40">
        <f t="shared" si="14"/>
        <v>0</v>
      </c>
      <c r="K42" s="40">
        <f t="shared" si="14"/>
        <v>0</v>
      </c>
      <c r="L42" s="40">
        <f t="shared" si="14"/>
        <v>0.44</v>
      </c>
      <c r="M42" s="40">
        <f t="shared" si="14"/>
        <v>0</v>
      </c>
      <c r="N42" s="40">
        <f t="shared" si="14"/>
        <v>0</v>
      </c>
      <c r="O42" s="40">
        <f t="shared" si="14"/>
        <v>0</v>
      </c>
      <c r="P42" s="40">
        <f t="shared" si="14"/>
        <v>0.04</v>
      </c>
      <c r="Q42" s="40">
        <f t="shared" si="14"/>
        <v>0</v>
      </c>
      <c r="R42" s="40">
        <f t="shared" si="14"/>
        <v>0</v>
      </c>
      <c r="S42" s="40">
        <f t="shared" si="14"/>
        <v>0</v>
      </c>
      <c r="T42" s="40">
        <f t="shared" si="14"/>
        <v>0</v>
      </c>
      <c r="U42" s="40">
        <f t="shared" si="14"/>
        <v>0.11</v>
      </c>
      <c r="V42" s="40">
        <f t="shared" si="14"/>
        <v>0</v>
      </c>
      <c r="W42" s="40">
        <f t="shared" si="14"/>
        <v>0</v>
      </c>
      <c r="X42" s="40">
        <f t="shared" si="14"/>
        <v>0</v>
      </c>
      <c r="Y42" s="40">
        <f t="shared" si="14"/>
        <v>0</v>
      </c>
      <c r="Z42" s="40">
        <f t="shared" si="14"/>
        <v>0</v>
      </c>
      <c r="AA42" s="40">
        <f t="shared" si="14"/>
        <v>0</v>
      </c>
      <c r="AB42" s="40">
        <f t="shared" si="14"/>
        <v>0</v>
      </c>
      <c r="AC42" s="40">
        <f t="shared" si="14"/>
        <v>0</v>
      </c>
      <c r="AD42" s="40">
        <f t="shared" si="14"/>
        <v>0.16</v>
      </c>
      <c r="AE42" s="40">
        <f t="shared" si="14"/>
        <v>0</v>
      </c>
      <c r="AF42" s="40">
        <f t="shared" si="14"/>
        <v>0</v>
      </c>
      <c r="AG42" s="40">
        <f t="shared" si="14"/>
        <v>0</v>
      </c>
      <c r="AH42" s="40">
        <f t="shared" si="14"/>
        <v>0</v>
      </c>
      <c r="AI42" s="40">
        <f t="shared" si="14"/>
        <v>0</v>
      </c>
      <c r="AJ42" s="40"/>
      <c r="AK42" s="40"/>
      <c r="AL42" s="40"/>
      <c r="AM42" s="40">
        <f t="shared" si="14"/>
        <v>3.05</v>
      </c>
      <c r="AN42" s="40">
        <f t="shared" si="14"/>
        <v>-0.1100000000000001</v>
      </c>
      <c r="AO42" s="40"/>
      <c r="AP42" s="41"/>
      <c r="AQ42" s="41"/>
      <c r="AR42" s="13"/>
    </row>
    <row r="43" spans="1:44" s="14" customFormat="1" ht="15" customHeight="1">
      <c r="A43" s="36" t="s">
        <v>722</v>
      </c>
      <c r="B43" s="36"/>
      <c r="C43" s="38" t="s">
        <v>718</v>
      </c>
      <c r="D43" s="48"/>
      <c r="E43" s="48"/>
      <c r="F43" s="40">
        <f>G43+H43</f>
        <v>2.17</v>
      </c>
      <c r="G43" s="40">
        <f>SUM(G44:G53)</f>
        <v>0</v>
      </c>
      <c r="H43" s="40">
        <f t="shared" ref="H43" si="15">SUM(H44:H53)</f>
        <v>2.17</v>
      </c>
      <c r="I43" s="40">
        <f t="shared" ref="I43:AN43" si="16">SUM(I44:I53)</f>
        <v>1.42</v>
      </c>
      <c r="J43" s="40">
        <f t="shared" si="16"/>
        <v>0</v>
      </c>
      <c r="K43" s="40">
        <f t="shared" si="16"/>
        <v>0</v>
      </c>
      <c r="L43" s="40">
        <f t="shared" si="16"/>
        <v>0.44</v>
      </c>
      <c r="M43" s="40">
        <f t="shared" si="16"/>
        <v>0</v>
      </c>
      <c r="N43" s="40">
        <f t="shared" si="16"/>
        <v>0</v>
      </c>
      <c r="O43" s="40">
        <f t="shared" si="16"/>
        <v>0</v>
      </c>
      <c r="P43" s="40">
        <f t="shared" si="16"/>
        <v>0.04</v>
      </c>
      <c r="Q43" s="40">
        <f t="shared" si="16"/>
        <v>0</v>
      </c>
      <c r="R43" s="40">
        <f t="shared" si="16"/>
        <v>0</v>
      </c>
      <c r="S43" s="40">
        <f t="shared" si="16"/>
        <v>0</v>
      </c>
      <c r="T43" s="40">
        <f t="shared" si="16"/>
        <v>0</v>
      </c>
      <c r="U43" s="40">
        <f t="shared" si="16"/>
        <v>0.11</v>
      </c>
      <c r="V43" s="40">
        <f t="shared" si="16"/>
        <v>0</v>
      </c>
      <c r="W43" s="40">
        <f t="shared" si="16"/>
        <v>0</v>
      </c>
      <c r="X43" s="40">
        <f t="shared" si="16"/>
        <v>0</v>
      </c>
      <c r="Y43" s="40">
        <f t="shared" si="16"/>
        <v>0</v>
      </c>
      <c r="Z43" s="40">
        <f t="shared" si="16"/>
        <v>0</v>
      </c>
      <c r="AA43" s="40">
        <f t="shared" si="16"/>
        <v>0</v>
      </c>
      <c r="AB43" s="40">
        <f t="shared" si="16"/>
        <v>0</v>
      </c>
      <c r="AC43" s="40">
        <f t="shared" si="16"/>
        <v>0</v>
      </c>
      <c r="AD43" s="40">
        <f t="shared" si="16"/>
        <v>0.16</v>
      </c>
      <c r="AE43" s="40">
        <f t="shared" si="16"/>
        <v>0</v>
      </c>
      <c r="AF43" s="40">
        <f t="shared" si="16"/>
        <v>0</v>
      </c>
      <c r="AG43" s="40">
        <f t="shared" si="16"/>
        <v>0</v>
      </c>
      <c r="AH43" s="40">
        <f t="shared" si="16"/>
        <v>0</v>
      </c>
      <c r="AI43" s="40">
        <f t="shared" si="16"/>
        <v>0</v>
      </c>
      <c r="AJ43" s="40"/>
      <c r="AK43" s="40"/>
      <c r="AL43" s="40"/>
      <c r="AM43" s="40">
        <f t="shared" si="16"/>
        <v>2.17</v>
      </c>
      <c r="AN43" s="40">
        <f t="shared" si="16"/>
        <v>0</v>
      </c>
      <c r="AO43" s="40"/>
      <c r="AP43" s="41"/>
      <c r="AQ43" s="41"/>
      <c r="AR43" s="13"/>
    </row>
    <row r="44" spans="1:44" ht="15" customHeight="1">
      <c r="A44" s="1">
        <v>1</v>
      </c>
      <c r="B44" s="1">
        <v>36</v>
      </c>
      <c r="C44" s="2" t="s">
        <v>419</v>
      </c>
      <c r="D44" s="3" t="s">
        <v>7</v>
      </c>
      <c r="E44" s="3" t="s">
        <v>57</v>
      </c>
      <c r="F44" s="4">
        <f t="shared" si="3"/>
        <v>0.3</v>
      </c>
      <c r="G44" s="4"/>
      <c r="H44" s="4">
        <f t="shared" ref="H44:H57" si="17">SUM(I44:AI44)</f>
        <v>0.3</v>
      </c>
      <c r="I44" s="3">
        <v>0.3</v>
      </c>
      <c r="J44" s="3"/>
      <c r="K44" s="3"/>
      <c r="L44" s="3"/>
      <c r="M44" s="3"/>
      <c r="N44" s="3"/>
      <c r="O44" s="3"/>
      <c r="P44" s="3"/>
      <c r="Q44" s="3"/>
      <c r="R44" s="3"/>
      <c r="S44" s="3"/>
      <c r="T44" s="3"/>
      <c r="U44" s="3"/>
      <c r="V44" s="3"/>
      <c r="W44" s="3"/>
      <c r="X44" s="3"/>
      <c r="Y44" s="3"/>
      <c r="Z44" s="3"/>
      <c r="AA44" s="3"/>
      <c r="AB44" s="3"/>
      <c r="AC44" s="3"/>
      <c r="AD44" s="3"/>
      <c r="AE44" s="3"/>
      <c r="AF44" s="3"/>
      <c r="AG44" s="3"/>
      <c r="AH44" s="3"/>
      <c r="AI44" s="3"/>
      <c r="AJ44" s="5">
        <v>2021</v>
      </c>
      <c r="AK44" s="5"/>
      <c r="AL44" s="5" t="s">
        <v>43</v>
      </c>
      <c r="AM44" s="4">
        <v>0.3</v>
      </c>
      <c r="AN44" s="4">
        <f t="shared" ref="AN44:AN53" si="18">H44-AM44</f>
        <v>0</v>
      </c>
      <c r="AO44" s="5"/>
      <c r="AP44" s="6"/>
      <c r="AQ44" s="6" t="s">
        <v>569</v>
      </c>
      <c r="AR44" s="7"/>
    </row>
    <row r="45" spans="1:44" ht="15" customHeight="1">
      <c r="A45" s="1">
        <v>2</v>
      </c>
      <c r="B45" s="1">
        <v>39</v>
      </c>
      <c r="C45" s="2" t="s">
        <v>420</v>
      </c>
      <c r="D45" s="3" t="s">
        <v>295</v>
      </c>
      <c r="E45" s="3" t="s">
        <v>57</v>
      </c>
      <c r="F45" s="4">
        <f t="shared" ref="F45:F54" si="19">G45+H45</f>
        <v>0.23</v>
      </c>
      <c r="G45" s="4"/>
      <c r="H45" s="4">
        <f t="shared" si="17"/>
        <v>0.23</v>
      </c>
      <c r="I45" s="3">
        <v>0.23</v>
      </c>
      <c r="J45" s="3"/>
      <c r="K45" s="3"/>
      <c r="L45" s="3"/>
      <c r="M45" s="3"/>
      <c r="N45" s="3"/>
      <c r="O45" s="3"/>
      <c r="P45" s="3"/>
      <c r="Q45" s="3"/>
      <c r="R45" s="3"/>
      <c r="S45" s="3"/>
      <c r="T45" s="3"/>
      <c r="U45" s="3"/>
      <c r="V45" s="3"/>
      <c r="W45" s="3"/>
      <c r="X45" s="3"/>
      <c r="Y45" s="3"/>
      <c r="Z45" s="3"/>
      <c r="AA45" s="3"/>
      <c r="AB45" s="3"/>
      <c r="AC45" s="3"/>
      <c r="AD45" s="3"/>
      <c r="AE45" s="3"/>
      <c r="AF45" s="3"/>
      <c r="AG45" s="3"/>
      <c r="AH45" s="3"/>
      <c r="AI45" s="3"/>
      <c r="AJ45" s="5" t="s">
        <v>58</v>
      </c>
      <c r="AK45" s="5" t="s">
        <v>63</v>
      </c>
      <c r="AL45" s="5" t="s">
        <v>43</v>
      </c>
      <c r="AM45" s="4">
        <v>0.23</v>
      </c>
      <c r="AN45" s="4">
        <f t="shared" si="18"/>
        <v>0</v>
      </c>
      <c r="AO45" s="5"/>
      <c r="AP45" s="6"/>
      <c r="AQ45" s="6"/>
      <c r="AR45" s="7"/>
    </row>
    <row r="46" spans="1:44" ht="15" customHeight="1">
      <c r="A46" s="1">
        <v>3</v>
      </c>
      <c r="B46" s="1">
        <v>41</v>
      </c>
      <c r="C46" s="2" t="s">
        <v>420</v>
      </c>
      <c r="D46" s="3" t="s">
        <v>292</v>
      </c>
      <c r="E46" s="3" t="s">
        <v>57</v>
      </c>
      <c r="F46" s="4">
        <f t="shared" si="19"/>
        <v>0.2</v>
      </c>
      <c r="G46" s="4"/>
      <c r="H46" s="4">
        <f t="shared" si="17"/>
        <v>0.2</v>
      </c>
      <c r="I46" s="3">
        <v>0.2</v>
      </c>
      <c r="J46" s="3"/>
      <c r="K46" s="3"/>
      <c r="L46" s="3"/>
      <c r="M46" s="3"/>
      <c r="N46" s="3"/>
      <c r="O46" s="3"/>
      <c r="P46" s="3"/>
      <c r="Q46" s="3"/>
      <c r="R46" s="3"/>
      <c r="S46" s="3"/>
      <c r="T46" s="3"/>
      <c r="U46" s="3"/>
      <c r="V46" s="3"/>
      <c r="W46" s="3"/>
      <c r="X46" s="3"/>
      <c r="Y46" s="3"/>
      <c r="Z46" s="3"/>
      <c r="AA46" s="3"/>
      <c r="AB46" s="3"/>
      <c r="AC46" s="3"/>
      <c r="AD46" s="3"/>
      <c r="AE46" s="3"/>
      <c r="AF46" s="3"/>
      <c r="AG46" s="3"/>
      <c r="AH46" s="3"/>
      <c r="AI46" s="3"/>
      <c r="AJ46" s="5" t="s">
        <v>58</v>
      </c>
      <c r="AK46" s="5" t="s">
        <v>63</v>
      </c>
      <c r="AL46" s="5" t="s">
        <v>43</v>
      </c>
      <c r="AM46" s="4">
        <v>0.2</v>
      </c>
      <c r="AN46" s="4">
        <f t="shared" si="18"/>
        <v>0</v>
      </c>
      <c r="AO46" s="5"/>
      <c r="AP46" s="6"/>
      <c r="AQ46" s="6"/>
      <c r="AR46" s="7"/>
    </row>
    <row r="47" spans="1:44" ht="15" customHeight="1">
      <c r="A47" s="1">
        <v>4</v>
      </c>
      <c r="B47" s="1">
        <v>43</v>
      </c>
      <c r="C47" s="2" t="s">
        <v>420</v>
      </c>
      <c r="D47" s="3" t="s">
        <v>262</v>
      </c>
      <c r="E47" s="3" t="s">
        <v>57</v>
      </c>
      <c r="F47" s="4">
        <f t="shared" si="19"/>
        <v>0.25</v>
      </c>
      <c r="G47" s="4"/>
      <c r="H47" s="4">
        <f t="shared" si="17"/>
        <v>0.25</v>
      </c>
      <c r="I47" s="3">
        <v>0.25</v>
      </c>
      <c r="J47" s="3"/>
      <c r="K47" s="3"/>
      <c r="L47" s="3"/>
      <c r="M47" s="3"/>
      <c r="N47" s="3"/>
      <c r="O47" s="3"/>
      <c r="P47" s="3"/>
      <c r="Q47" s="3"/>
      <c r="R47" s="3"/>
      <c r="S47" s="3"/>
      <c r="T47" s="3"/>
      <c r="U47" s="3"/>
      <c r="V47" s="3"/>
      <c r="W47" s="3"/>
      <c r="X47" s="3"/>
      <c r="Y47" s="3"/>
      <c r="Z47" s="3"/>
      <c r="AA47" s="3"/>
      <c r="AB47" s="3"/>
      <c r="AC47" s="3"/>
      <c r="AD47" s="3"/>
      <c r="AE47" s="3"/>
      <c r="AF47" s="3"/>
      <c r="AG47" s="3"/>
      <c r="AH47" s="3"/>
      <c r="AI47" s="3"/>
      <c r="AJ47" s="5" t="s">
        <v>58</v>
      </c>
      <c r="AK47" s="5" t="s">
        <v>63</v>
      </c>
      <c r="AL47" s="5" t="s">
        <v>43</v>
      </c>
      <c r="AM47" s="4">
        <v>0.25</v>
      </c>
      <c r="AN47" s="4">
        <f t="shared" si="18"/>
        <v>0</v>
      </c>
      <c r="AO47" s="5"/>
      <c r="AP47" s="6"/>
      <c r="AQ47" s="6"/>
      <c r="AR47" s="7"/>
    </row>
    <row r="48" spans="1:44" ht="15" customHeight="1">
      <c r="A48" s="1">
        <v>5</v>
      </c>
      <c r="B48" s="1">
        <v>44</v>
      </c>
      <c r="C48" s="2" t="s">
        <v>420</v>
      </c>
      <c r="D48" s="3" t="s">
        <v>299</v>
      </c>
      <c r="E48" s="3" t="s">
        <v>57</v>
      </c>
      <c r="F48" s="4">
        <f t="shared" si="19"/>
        <v>0.18</v>
      </c>
      <c r="G48" s="4"/>
      <c r="H48" s="4">
        <f t="shared" si="17"/>
        <v>0.18</v>
      </c>
      <c r="I48" s="3"/>
      <c r="J48" s="3"/>
      <c r="K48" s="3"/>
      <c r="L48" s="3">
        <v>0.18</v>
      </c>
      <c r="M48" s="3"/>
      <c r="N48" s="3"/>
      <c r="O48" s="3"/>
      <c r="P48" s="3"/>
      <c r="Q48" s="3"/>
      <c r="R48" s="3"/>
      <c r="S48" s="3"/>
      <c r="T48" s="3"/>
      <c r="U48" s="3"/>
      <c r="V48" s="3"/>
      <c r="W48" s="3"/>
      <c r="X48" s="3"/>
      <c r="Y48" s="3"/>
      <c r="Z48" s="3"/>
      <c r="AA48" s="3"/>
      <c r="AB48" s="3"/>
      <c r="AC48" s="3"/>
      <c r="AD48" s="3"/>
      <c r="AE48" s="3"/>
      <c r="AF48" s="3"/>
      <c r="AG48" s="3"/>
      <c r="AH48" s="3"/>
      <c r="AI48" s="3"/>
      <c r="AJ48" s="5" t="s">
        <v>46</v>
      </c>
      <c r="AK48" s="5" t="s">
        <v>63</v>
      </c>
      <c r="AL48" s="5" t="s">
        <v>43</v>
      </c>
      <c r="AM48" s="4">
        <v>0.18</v>
      </c>
      <c r="AN48" s="4">
        <f t="shared" si="18"/>
        <v>0</v>
      </c>
      <c r="AO48" s="5"/>
      <c r="AP48" s="6"/>
      <c r="AQ48" s="6"/>
      <c r="AR48" s="7"/>
    </row>
    <row r="49" spans="1:53" ht="15" customHeight="1">
      <c r="A49" s="1">
        <v>6</v>
      </c>
      <c r="B49" s="1">
        <v>46</v>
      </c>
      <c r="C49" s="2" t="s">
        <v>420</v>
      </c>
      <c r="D49" s="3" t="s">
        <v>296</v>
      </c>
      <c r="E49" s="3" t="s">
        <v>57</v>
      </c>
      <c r="F49" s="4">
        <f t="shared" si="19"/>
        <v>0.26</v>
      </c>
      <c r="G49" s="4"/>
      <c r="H49" s="4">
        <f t="shared" si="17"/>
        <v>0.26</v>
      </c>
      <c r="I49" s="3"/>
      <c r="J49" s="3"/>
      <c r="K49" s="3"/>
      <c r="L49" s="3">
        <v>0.26</v>
      </c>
      <c r="M49" s="3"/>
      <c r="N49" s="3"/>
      <c r="O49" s="3"/>
      <c r="P49" s="3"/>
      <c r="Q49" s="3"/>
      <c r="R49" s="3"/>
      <c r="S49" s="3"/>
      <c r="T49" s="3"/>
      <c r="U49" s="3"/>
      <c r="V49" s="3"/>
      <c r="W49" s="3"/>
      <c r="X49" s="3"/>
      <c r="Y49" s="3"/>
      <c r="Z49" s="3"/>
      <c r="AA49" s="3"/>
      <c r="AB49" s="3"/>
      <c r="AC49" s="3"/>
      <c r="AD49" s="3"/>
      <c r="AE49" s="3"/>
      <c r="AF49" s="3"/>
      <c r="AG49" s="3"/>
      <c r="AH49" s="3"/>
      <c r="AI49" s="3"/>
      <c r="AJ49" s="5" t="s">
        <v>63</v>
      </c>
      <c r="AK49" s="5" t="s">
        <v>63</v>
      </c>
      <c r="AL49" s="5" t="s">
        <v>43</v>
      </c>
      <c r="AM49" s="4">
        <v>0.26</v>
      </c>
      <c r="AN49" s="4">
        <f t="shared" si="18"/>
        <v>0</v>
      </c>
      <c r="AO49" s="5"/>
      <c r="AP49" s="6"/>
      <c r="AQ49" s="6" t="s">
        <v>565</v>
      </c>
      <c r="AR49" s="7"/>
    </row>
    <row r="50" spans="1:53" ht="15" customHeight="1">
      <c r="A50" s="1">
        <v>7</v>
      </c>
      <c r="B50" s="1">
        <v>49</v>
      </c>
      <c r="C50" s="2" t="s">
        <v>420</v>
      </c>
      <c r="D50" s="3" t="s">
        <v>257</v>
      </c>
      <c r="E50" s="3" t="s">
        <v>57</v>
      </c>
      <c r="F50" s="4">
        <f t="shared" si="19"/>
        <v>0.16</v>
      </c>
      <c r="G50" s="4"/>
      <c r="H50" s="4">
        <f t="shared" si="17"/>
        <v>0.16</v>
      </c>
      <c r="I50" s="3"/>
      <c r="J50" s="3"/>
      <c r="K50" s="3"/>
      <c r="L50" s="3"/>
      <c r="M50" s="3"/>
      <c r="N50" s="3"/>
      <c r="O50" s="3"/>
      <c r="P50" s="3"/>
      <c r="Q50" s="3"/>
      <c r="R50" s="3"/>
      <c r="S50" s="3"/>
      <c r="T50" s="3"/>
      <c r="U50" s="3"/>
      <c r="V50" s="3"/>
      <c r="W50" s="3"/>
      <c r="X50" s="3"/>
      <c r="Y50" s="3"/>
      <c r="Z50" s="3"/>
      <c r="AA50" s="3"/>
      <c r="AB50" s="3"/>
      <c r="AC50" s="3"/>
      <c r="AD50" s="3">
        <v>0.16</v>
      </c>
      <c r="AE50" s="3"/>
      <c r="AF50" s="3"/>
      <c r="AG50" s="3"/>
      <c r="AH50" s="3"/>
      <c r="AI50" s="3"/>
      <c r="AJ50" s="5" t="s">
        <v>58</v>
      </c>
      <c r="AK50" s="5" t="s">
        <v>63</v>
      </c>
      <c r="AL50" s="5" t="s">
        <v>43</v>
      </c>
      <c r="AM50" s="4">
        <v>0.16</v>
      </c>
      <c r="AN50" s="4">
        <f t="shared" si="18"/>
        <v>0</v>
      </c>
      <c r="AO50" s="5"/>
      <c r="AP50" s="6"/>
      <c r="AQ50" s="6"/>
      <c r="AR50" s="7"/>
    </row>
    <row r="51" spans="1:53" s="33" customFormat="1" ht="15" customHeight="1">
      <c r="A51" s="1">
        <v>8</v>
      </c>
      <c r="B51" s="1">
        <v>38</v>
      </c>
      <c r="C51" s="2" t="s">
        <v>420</v>
      </c>
      <c r="D51" s="3" t="s">
        <v>298</v>
      </c>
      <c r="E51" s="3" t="s">
        <v>57</v>
      </c>
      <c r="F51" s="4">
        <f t="shared" si="19"/>
        <v>0.19</v>
      </c>
      <c r="G51" s="4"/>
      <c r="H51" s="4">
        <f t="shared" si="17"/>
        <v>0.19</v>
      </c>
      <c r="I51" s="3">
        <v>0.15</v>
      </c>
      <c r="J51" s="3"/>
      <c r="K51" s="3"/>
      <c r="L51" s="3"/>
      <c r="M51" s="3"/>
      <c r="N51" s="3"/>
      <c r="O51" s="3"/>
      <c r="P51" s="3">
        <v>0.04</v>
      </c>
      <c r="Q51" s="123"/>
      <c r="R51" s="123"/>
      <c r="S51" s="123"/>
      <c r="T51" s="123"/>
      <c r="U51" s="123"/>
      <c r="V51" s="123"/>
      <c r="W51" s="123"/>
      <c r="X51" s="3"/>
      <c r="Y51" s="3"/>
      <c r="Z51" s="3"/>
      <c r="AA51" s="3"/>
      <c r="AB51" s="3"/>
      <c r="AC51" s="3"/>
      <c r="AD51" s="3"/>
      <c r="AE51" s="3"/>
      <c r="AF51" s="3"/>
      <c r="AG51" s="3"/>
      <c r="AH51" s="3"/>
      <c r="AI51" s="3"/>
      <c r="AJ51" s="5" t="s">
        <v>58</v>
      </c>
      <c r="AK51" s="5" t="s">
        <v>63</v>
      </c>
      <c r="AL51" s="5" t="s">
        <v>43</v>
      </c>
      <c r="AM51" s="4">
        <v>0.19</v>
      </c>
      <c r="AN51" s="4">
        <f t="shared" si="18"/>
        <v>0</v>
      </c>
      <c r="AO51" s="5"/>
      <c r="AP51" s="6"/>
      <c r="AQ51" s="6"/>
      <c r="AR51" s="7"/>
      <c r="AS51" s="8"/>
    </row>
    <row r="52" spans="1:53" s="33" customFormat="1" ht="15" customHeight="1">
      <c r="A52" s="1">
        <v>9</v>
      </c>
      <c r="B52" s="1">
        <v>45</v>
      </c>
      <c r="C52" s="2" t="s">
        <v>420</v>
      </c>
      <c r="D52" s="3" t="s">
        <v>247</v>
      </c>
      <c r="E52" s="3" t="s">
        <v>57</v>
      </c>
      <c r="F52" s="4">
        <f t="shared" si="19"/>
        <v>0.22999999999999998</v>
      </c>
      <c r="G52" s="4"/>
      <c r="H52" s="4">
        <f t="shared" si="17"/>
        <v>0.22999999999999998</v>
      </c>
      <c r="I52" s="3">
        <v>0.12</v>
      </c>
      <c r="J52" s="3"/>
      <c r="K52" s="3"/>
      <c r="L52" s="3"/>
      <c r="M52" s="3"/>
      <c r="N52" s="3"/>
      <c r="O52" s="3"/>
      <c r="P52" s="3"/>
      <c r="Q52" s="3"/>
      <c r="R52" s="3"/>
      <c r="S52" s="3"/>
      <c r="T52" s="3"/>
      <c r="U52" s="3">
        <v>0.11</v>
      </c>
      <c r="V52" s="3"/>
      <c r="W52" s="3"/>
      <c r="X52" s="3"/>
      <c r="Y52" s="3"/>
      <c r="Z52" s="3"/>
      <c r="AA52" s="3"/>
      <c r="AB52" s="3"/>
      <c r="AC52" s="3"/>
      <c r="AD52" s="3"/>
      <c r="AE52" s="3"/>
      <c r="AF52" s="3"/>
      <c r="AG52" s="3"/>
      <c r="AH52" s="3"/>
      <c r="AI52" s="3"/>
      <c r="AJ52" s="5" t="s">
        <v>58</v>
      </c>
      <c r="AK52" s="5" t="s">
        <v>63</v>
      </c>
      <c r="AL52" s="5" t="s">
        <v>43</v>
      </c>
      <c r="AM52" s="4">
        <v>0.23</v>
      </c>
      <c r="AN52" s="4">
        <f t="shared" si="18"/>
        <v>0</v>
      </c>
      <c r="AO52" s="5"/>
      <c r="AP52" s="6"/>
      <c r="AQ52" s="6"/>
      <c r="AR52" s="7"/>
      <c r="AS52" s="8"/>
    </row>
    <row r="53" spans="1:53" s="33" customFormat="1" ht="15" customHeight="1">
      <c r="A53" s="1">
        <v>10</v>
      </c>
      <c r="B53" s="1">
        <v>48</v>
      </c>
      <c r="C53" s="2" t="s">
        <v>420</v>
      </c>
      <c r="D53" s="3" t="s">
        <v>301</v>
      </c>
      <c r="E53" s="3" t="s">
        <v>57</v>
      </c>
      <c r="F53" s="4">
        <f t="shared" si="19"/>
        <v>0.17</v>
      </c>
      <c r="G53" s="4"/>
      <c r="H53" s="4">
        <f t="shared" si="17"/>
        <v>0.17</v>
      </c>
      <c r="I53" s="3">
        <v>0.17</v>
      </c>
      <c r="J53" s="3"/>
      <c r="K53" s="3"/>
      <c r="L53" s="3"/>
      <c r="M53" s="3"/>
      <c r="N53" s="3"/>
      <c r="O53" s="3"/>
      <c r="P53" s="3"/>
      <c r="Q53" s="3"/>
      <c r="R53" s="3"/>
      <c r="S53" s="3"/>
      <c r="T53" s="3"/>
      <c r="U53" s="3"/>
      <c r="V53" s="3"/>
      <c r="W53" s="3"/>
      <c r="X53" s="3"/>
      <c r="Y53" s="3"/>
      <c r="Z53" s="3"/>
      <c r="AA53" s="3"/>
      <c r="AB53" s="3"/>
      <c r="AC53" s="3"/>
      <c r="AD53" s="3"/>
      <c r="AE53" s="3"/>
      <c r="AF53" s="3"/>
      <c r="AG53" s="3"/>
      <c r="AH53" s="3"/>
      <c r="AI53" s="3"/>
      <c r="AJ53" s="5" t="s">
        <v>63</v>
      </c>
      <c r="AK53" s="5" t="s">
        <v>63</v>
      </c>
      <c r="AL53" s="5" t="s">
        <v>43</v>
      </c>
      <c r="AM53" s="4">
        <v>0.17</v>
      </c>
      <c r="AN53" s="4">
        <f t="shared" si="18"/>
        <v>0</v>
      </c>
      <c r="AO53" s="5"/>
      <c r="AP53" s="6"/>
      <c r="AQ53" s="6"/>
      <c r="AR53" s="7"/>
      <c r="AS53" s="8"/>
    </row>
    <row r="54" spans="1:53" s="14" customFormat="1" ht="15" customHeight="1">
      <c r="A54" s="37" t="s">
        <v>723</v>
      </c>
      <c r="B54" s="37"/>
      <c r="C54" s="49" t="s">
        <v>719</v>
      </c>
      <c r="D54" s="48"/>
      <c r="E54" s="48"/>
      <c r="F54" s="40">
        <f t="shared" si="19"/>
        <v>0.77</v>
      </c>
      <c r="G54" s="40">
        <f t="shared" ref="G54:AM54" si="20">SUM(G55:G57)</f>
        <v>0</v>
      </c>
      <c r="H54" s="40">
        <f t="shared" si="20"/>
        <v>0.77</v>
      </c>
      <c r="I54" s="40">
        <f t="shared" si="20"/>
        <v>0.77</v>
      </c>
      <c r="J54" s="40">
        <f t="shared" si="20"/>
        <v>0</v>
      </c>
      <c r="K54" s="40">
        <f t="shared" si="20"/>
        <v>0</v>
      </c>
      <c r="L54" s="40">
        <f t="shared" si="20"/>
        <v>0</v>
      </c>
      <c r="M54" s="40">
        <f t="shared" si="20"/>
        <v>0</v>
      </c>
      <c r="N54" s="40">
        <f t="shared" si="20"/>
        <v>0</v>
      </c>
      <c r="O54" s="40">
        <f t="shared" si="20"/>
        <v>0</v>
      </c>
      <c r="P54" s="40">
        <f t="shared" si="20"/>
        <v>0</v>
      </c>
      <c r="Q54" s="40">
        <f t="shared" si="20"/>
        <v>0</v>
      </c>
      <c r="R54" s="40">
        <f t="shared" si="20"/>
        <v>0</v>
      </c>
      <c r="S54" s="40">
        <f t="shared" si="20"/>
        <v>0</v>
      </c>
      <c r="T54" s="40">
        <f t="shared" si="20"/>
        <v>0</v>
      </c>
      <c r="U54" s="40">
        <f t="shared" si="20"/>
        <v>0</v>
      </c>
      <c r="V54" s="40">
        <f t="shared" si="20"/>
        <v>0</v>
      </c>
      <c r="W54" s="40">
        <f t="shared" si="20"/>
        <v>0</v>
      </c>
      <c r="X54" s="40">
        <f t="shared" si="20"/>
        <v>0</v>
      </c>
      <c r="Y54" s="40">
        <f t="shared" si="20"/>
        <v>0</v>
      </c>
      <c r="Z54" s="40">
        <f t="shared" si="20"/>
        <v>0</v>
      </c>
      <c r="AA54" s="40">
        <f t="shared" si="20"/>
        <v>0</v>
      </c>
      <c r="AB54" s="40">
        <f t="shared" si="20"/>
        <v>0</v>
      </c>
      <c r="AC54" s="40">
        <f t="shared" si="20"/>
        <v>0</v>
      </c>
      <c r="AD54" s="40">
        <f t="shared" si="20"/>
        <v>0</v>
      </c>
      <c r="AE54" s="40">
        <f t="shared" si="20"/>
        <v>0</v>
      </c>
      <c r="AF54" s="40">
        <f t="shared" si="20"/>
        <v>0</v>
      </c>
      <c r="AG54" s="40">
        <f t="shared" si="20"/>
        <v>0</v>
      </c>
      <c r="AH54" s="40">
        <f t="shared" si="20"/>
        <v>0</v>
      </c>
      <c r="AI54" s="40">
        <f t="shared" si="20"/>
        <v>0</v>
      </c>
      <c r="AJ54" s="40"/>
      <c r="AK54" s="40"/>
      <c r="AL54" s="40"/>
      <c r="AM54" s="40">
        <f t="shared" si="20"/>
        <v>0.88000000000000012</v>
      </c>
      <c r="AN54" s="40">
        <f>SUM(AN55:AN57)</f>
        <v>-0.1100000000000001</v>
      </c>
      <c r="AO54" s="40"/>
      <c r="AP54" s="41"/>
      <c r="AQ54" s="41"/>
      <c r="AR54" s="13"/>
    </row>
    <row r="55" spans="1:53" ht="15" customHeight="1">
      <c r="A55" s="1">
        <v>1</v>
      </c>
      <c r="B55" s="1">
        <v>37</v>
      </c>
      <c r="C55" s="2" t="s">
        <v>420</v>
      </c>
      <c r="D55" s="3" t="s">
        <v>297</v>
      </c>
      <c r="E55" s="3" t="s">
        <v>57</v>
      </c>
      <c r="F55" s="4">
        <f t="shared" si="3"/>
        <v>0.28999999999999998</v>
      </c>
      <c r="G55" s="4"/>
      <c r="H55" s="4">
        <f t="shared" si="17"/>
        <v>0.28999999999999998</v>
      </c>
      <c r="I55" s="3">
        <v>0.28999999999999998</v>
      </c>
      <c r="J55" s="3"/>
      <c r="K55" s="3"/>
      <c r="L55" s="3"/>
      <c r="M55" s="3"/>
      <c r="N55" s="3"/>
      <c r="O55" s="3"/>
      <c r="P55" s="3"/>
      <c r="Q55" s="3"/>
      <c r="R55" s="3"/>
      <c r="S55" s="3"/>
      <c r="T55" s="3"/>
      <c r="U55" s="3"/>
      <c r="V55" s="3"/>
      <c r="W55" s="3"/>
      <c r="X55" s="3"/>
      <c r="Y55" s="3"/>
      <c r="Z55" s="3"/>
      <c r="AA55" s="3"/>
      <c r="AB55" s="3"/>
      <c r="AC55" s="3"/>
      <c r="AD55" s="3"/>
      <c r="AE55" s="3"/>
      <c r="AF55" s="3"/>
      <c r="AG55" s="3"/>
      <c r="AH55" s="3"/>
      <c r="AI55" s="3"/>
      <c r="AJ55" s="5" t="s">
        <v>58</v>
      </c>
      <c r="AK55" s="5" t="s">
        <v>63</v>
      </c>
      <c r="AL55" s="5" t="s">
        <v>777</v>
      </c>
      <c r="AM55" s="4">
        <v>0.2</v>
      </c>
      <c r="AN55" s="4">
        <f>H55-AM55</f>
        <v>8.9999999999999969E-2</v>
      </c>
      <c r="AO55" s="5"/>
      <c r="AP55" s="6"/>
      <c r="AQ55" s="6"/>
      <c r="AR55" s="6"/>
    </row>
    <row r="56" spans="1:53" ht="15" customHeight="1">
      <c r="A56" s="1">
        <v>2</v>
      </c>
      <c r="B56" s="1">
        <v>40</v>
      </c>
      <c r="C56" s="2" t="s">
        <v>420</v>
      </c>
      <c r="D56" s="3" t="s">
        <v>294</v>
      </c>
      <c r="E56" s="3" t="s">
        <v>57</v>
      </c>
      <c r="F56" s="4">
        <f t="shared" si="3"/>
        <v>0.3</v>
      </c>
      <c r="G56" s="4"/>
      <c r="H56" s="4">
        <f t="shared" si="17"/>
        <v>0.3</v>
      </c>
      <c r="I56" s="3">
        <v>0.3</v>
      </c>
      <c r="J56" s="3"/>
      <c r="K56" s="3"/>
      <c r="L56" s="3"/>
      <c r="M56" s="3"/>
      <c r="N56" s="3"/>
      <c r="O56" s="3"/>
      <c r="P56" s="3"/>
      <c r="Q56" s="3"/>
      <c r="R56" s="3"/>
      <c r="S56" s="3"/>
      <c r="T56" s="3"/>
      <c r="U56" s="3"/>
      <c r="V56" s="3"/>
      <c r="W56" s="3"/>
      <c r="X56" s="3"/>
      <c r="Y56" s="3"/>
      <c r="Z56" s="3"/>
      <c r="AA56" s="3"/>
      <c r="AB56" s="3"/>
      <c r="AC56" s="3"/>
      <c r="AD56" s="3"/>
      <c r="AE56" s="3"/>
      <c r="AF56" s="3"/>
      <c r="AG56" s="3"/>
      <c r="AH56" s="3"/>
      <c r="AI56" s="3"/>
      <c r="AJ56" s="5" t="s">
        <v>58</v>
      </c>
      <c r="AK56" s="5" t="s">
        <v>63</v>
      </c>
      <c r="AL56" s="5" t="s">
        <v>529</v>
      </c>
      <c r="AM56" s="4">
        <v>0.4</v>
      </c>
      <c r="AN56" s="4">
        <f>H56-AM56</f>
        <v>-0.10000000000000003</v>
      </c>
      <c r="AO56" s="5"/>
      <c r="AP56" s="6"/>
      <c r="AQ56" s="6"/>
      <c r="AR56" s="7"/>
    </row>
    <row r="57" spans="1:53" ht="15" customHeight="1">
      <c r="A57" s="1">
        <v>3</v>
      </c>
      <c r="B57" s="1">
        <v>47</v>
      </c>
      <c r="C57" s="2" t="s">
        <v>420</v>
      </c>
      <c r="D57" s="3" t="s">
        <v>300</v>
      </c>
      <c r="E57" s="3" t="s">
        <v>57</v>
      </c>
      <c r="F57" s="4">
        <f t="shared" si="3"/>
        <v>0.18</v>
      </c>
      <c r="G57" s="4"/>
      <c r="H57" s="4">
        <f t="shared" si="17"/>
        <v>0.18</v>
      </c>
      <c r="I57" s="3">
        <v>0.18</v>
      </c>
      <c r="J57" s="3"/>
      <c r="K57" s="3"/>
      <c r="L57" s="3"/>
      <c r="M57" s="3"/>
      <c r="N57" s="3"/>
      <c r="O57" s="3"/>
      <c r="P57" s="3"/>
      <c r="Q57" s="3"/>
      <c r="R57" s="3"/>
      <c r="S57" s="3"/>
      <c r="T57" s="3"/>
      <c r="U57" s="3"/>
      <c r="V57" s="3"/>
      <c r="W57" s="3"/>
      <c r="X57" s="3"/>
      <c r="Y57" s="3"/>
      <c r="Z57" s="3"/>
      <c r="AA57" s="3"/>
      <c r="AB57" s="3"/>
      <c r="AC57" s="3"/>
      <c r="AD57" s="3"/>
      <c r="AE57" s="3"/>
      <c r="AF57" s="3"/>
      <c r="AG57" s="3"/>
      <c r="AH57" s="3"/>
      <c r="AI57" s="3"/>
      <c r="AJ57" s="5" t="s">
        <v>58</v>
      </c>
      <c r="AK57" s="5" t="s">
        <v>63</v>
      </c>
      <c r="AL57" s="5" t="s">
        <v>536</v>
      </c>
      <c r="AM57" s="4">
        <v>0.28000000000000003</v>
      </c>
      <c r="AN57" s="4">
        <f>H57-AM57</f>
        <v>-0.10000000000000003</v>
      </c>
      <c r="AO57" s="5"/>
      <c r="AP57" s="6"/>
      <c r="AQ57" s="6"/>
      <c r="AR57" s="6"/>
      <c r="BA57" s="16"/>
    </row>
    <row r="58" spans="1:53" s="14" customFormat="1" ht="15" customHeight="1">
      <c r="A58" s="37" t="s">
        <v>724</v>
      </c>
      <c r="B58" s="37"/>
      <c r="C58" s="38" t="s">
        <v>720</v>
      </c>
      <c r="D58" s="48"/>
      <c r="E58" s="48"/>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1"/>
      <c r="AQ58" s="41"/>
      <c r="AR58" s="13"/>
    </row>
    <row r="59" spans="1:53" ht="15" customHeight="1">
      <c r="A59" s="1">
        <v>1</v>
      </c>
      <c r="B59" s="1">
        <v>42</v>
      </c>
      <c r="C59" s="2" t="s">
        <v>420</v>
      </c>
      <c r="D59" s="3" t="s">
        <v>293</v>
      </c>
      <c r="E59" s="3" t="s">
        <v>57</v>
      </c>
      <c r="F59" s="4">
        <f>G59+H59</f>
        <v>0</v>
      </c>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5" t="s">
        <v>58</v>
      </c>
      <c r="AK59" s="5"/>
      <c r="AL59" s="5" t="s">
        <v>603</v>
      </c>
      <c r="AM59" s="4">
        <v>0.11</v>
      </c>
      <c r="AN59" s="4">
        <f>H59-AM59</f>
        <v>-0.11</v>
      </c>
      <c r="AO59" s="5" t="s">
        <v>603</v>
      </c>
      <c r="AP59" s="6"/>
      <c r="AQ59" s="6"/>
      <c r="AR59" s="7"/>
    </row>
    <row r="60" spans="1:53" s="47" customFormat="1" ht="15" customHeight="1">
      <c r="A60" s="86" t="s">
        <v>318</v>
      </c>
      <c r="B60" s="86"/>
      <c r="C60" s="35" t="s">
        <v>821</v>
      </c>
      <c r="D60" s="84"/>
      <c r="E60" s="84"/>
      <c r="F60" s="83">
        <f>G60+H60</f>
        <v>675.35</v>
      </c>
      <c r="G60" s="83">
        <f>SUM(G62:G63)</f>
        <v>0</v>
      </c>
      <c r="H60" s="83">
        <f>SUM(H62:H63)</f>
        <v>675.35</v>
      </c>
      <c r="I60" s="83">
        <f t="shared" ref="I60:AM60" si="21">SUM(I62:I63)</f>
        <v>675.35</v>
      </c>
      <c r="J60" s="83">
        <f t="shared" si="21"/>
        <v>0</v>
      </c>
      <c r="K60" s="83">
        <f t="shared" si="21"/>
        <v>0</v>
      </c>
      <c r="L60" s="83">
        <f t="shared" si="21"/>
        <v>0</v>
      </c>
      <c r="M60" s="83">
        <f t="shared" si="21"/>
        <v>0</v>
      </c>
      <c r="N60" s="83">
        <f t="shared" si="21"/>
        <v>0</v>
      </c>
      <c r="O60" s="83">
        <f t="shared" si="21"/>
        <v>0</v>
      </c>
      <c r="P60" s="83">
        <f t="shared" si="21"/>
        <v>0</v>
      </c>
      <c r="Q60" s="83">
        <f t="shared" si="21"/>
        <v>0</v>
      </c>
      <c r="R60" s="83">
        <f t="shared" si="21"/>
        <v>0</v>
      </c>
      <c r="S60" s="83">
        <f t="shared" si="21"/>
        <v>0</v>
      </c>
      <c r="T60" s="83">
        <f t="shared" si="21"/>
        <v>0</v>
      </c>
      <c r="U60" s="83">
        <f t="shared" si="21"/>
        <v>0</v>
      </c>
      <c r="V60" s="83">
        <f t="shared" si="21"/>
        <v>0</v>
      </c>
      <c r="W60" s="83">
        <f t="shared" si="21"/>
        <v>0</v>
      </c>
      <c r="X60" s="83">
        <f t="shared" si="21"/>
        <v>0</v>
      </c>
      <c r="Y60" s="83">
        <f t="shared" si="21"/>
        <v>0</v>
      </c>
      <c r="Z60" s="83">
        <f t="shared" si="21"/>
        <v>0</v>
      </c>
      <c r="AA60" s="83">
        <f t="shared" si="21"/>
        <v>0</v>
      </c>
      <c r="AB60" s="83">
        <f t="shared" si="21"/>
        <v>0</v>
      </c>
      <c r="AC60" s="83">
        <f t="shared" si="21"/>
        <v>0</v>
      </c>
      <c r="AD60" s="83">
        <f t="shared" si="21"/>
        <v>0</v>
      </c>
      <c r="AE60" s="83">
        <f t="shared" si="21"/>
        <v>0</v>
      </c>
      <c r="AF60" s="83">
        <f t="shared" si="21"/>
        <v>0</v>
      </c>
      <c r="AG60" s="83">
        <f t="shared" si="21"/>
        <v>0</v>
      </c>
      <c r="AH60" s="83">
        <f t="shared" si="21"/>
        <v>0</v>
      </c>
      <c r="AI60" s="83">
        <f t="shared" si="21"/>
        <v>0</v>
      </c>
      <c r="AJ60" s="83">
        <f t="shared" si="21"/>
        <v>0</v>
      </c>
      <c r="AK60" s="83">
        <f t="shared" si="21"/>
        <v>0</v>
      </c>
      <c r="AL60" s="83">
        <f t="shared" si="21"/>
        <v>0</v>
      </c>
      <c r="AM60" s="83">
        <f t="shared" si="21"/>
        <v>0</v>
      </c>
      <c r="AN60" s="83"/>
      <c r="AO60" s="83">
        <f t="shared" ref="AO60" si="22">SUM(AO62:AO63)</f>
        <v>0</v>
      </c>
      <c r="AP60" s="81"/>
      <c r="AQ60" s="81"/>
      <c r="AR60" s="7"/>
    </row>
    <row r="61" spans="1:53" s="14" customFormat="1" ht="28.5" customHeight="1">
      <c r="A61" s="36">
        <v>3.1</v>
      </c>
      <c r="B61" s="37"/>
      <c r="C61" s="38" t="s">
        <v>837</v>
      </c>
      <c r="D61" s="48"/>
      <c r="E61" s="48"/>
      <c r="F61" s="40"/>
      <c r="G61" s="40"/>
      <c r="H61" s="40"/>
      <c r="I61" s="40"/>
      <c r="J61" s="40"/>
      <c r="K61" s="40"/>
      <c r="L61" s="40"/>
      <c r="M61" s="40"/>
      <c r="N61" s="40"/>
      <c r="O61" s="97"/>
      <c r="P61" s="98"/>
      <c r="Q61" s="98"/>
      <c r="R61" s="98"/>
      <c r="S61" s="99"/>
      <c r="T61" s="40"/>
      <c r="U61" s="40"/>
      <c r="V61" s="40"/>
      <c r="W61" s="40"/>
      <c r="X61" s="40"/>
      <c r="Y61" s="40"/>
      <c r="Z61" s="40"/>
      <c r="AA61" s="40"/>
      <c r="AB61" s="40"/>
      <c r="AC61" s="40"/>
      <c r="AD61" s="40"/>
      <c r="AE61" s="40"/>
      <c r="AF61" s="40"/>
      <c r="AG61" s="40"/>
      <c r="AH61" s="40"/>
      <c r="AI61" s="40"/>
      <c r="AJ61" s="40"/>
      <c r="AK61" s="40"/>
      <c r="AL61" s="40"/>
      <c r="AM61" s="40"/>
      <c r="AN61" s="40"/>
      <c r="AO61" s="100"/>
      <c r="AP61" s="41"/>
      <c r="AQ61" s="41"/>
      <c r="AR61" s="13"/>
    </row>
    <row r="62" spans="1:53" ht="74.25" customHeight="1">
      <c r="A62" s="1">
        <v>1</v>
      </c>
      <c r="B62" s="1"/>
      <c r="C62" s="2" t="s">
        <v>823</v>
      </c>
      <c r="D62" s="3" t="s">
        <v>836</v>
      </c>
      <c r="E62" s="3" t="s">
        <v>822</v>
      </c>
      <c r="F62" s="4">
        <f>G62+H62</f>
        <v>303.63</v>
      </c>
      <c r="G62" s="4"/>
      <c r="H62" s="4">
        <f t="shared" ref="H62:H63" si="23">SUM(I62:AI62)</f>
        <v>303.63</v>
      </c>
      <c r="I62" s="3">
        <v>303.63</v>
      </c>
      <c r="J62" s="3"/>
      <c r="K62" s="3"/>
      <c r="L62" s="3"/>
      <c r="M62" s="3"/>
      <c r="N62" s="3"/>
      <c r="O62" s="3"/>
      <c r="P62" s="3"/>
      <c r="Q62" s="3"/>
      <c r="R62" s="3"/>
      <c r="S62" s="3"/>
      <c r="T62" s="3"/>
      <c r="U62" s="3"/>
      <c r="V62" s="3"/>
      <c r="W62" s="3"/>
      <c r="X62" s="3"/>
      <c r="Y62" s="3"/>
      <c r="Z62" s="3"/>
      <c r="AA62" s="3"/>
      <c r="AB62" s="3"/>
      <c r="AC62" s="3"/>
      <c r="AD62" s="3"/>
      <c r="AE62" s="3"/>
      <c r="AF62" s="3"/>
      <c r="AG62" s="3"/>
      <c r="AH62" s="3"/>
      <c r="AI62" s="3"/>
      <c r="AJ62" s="5"/>
      <c r="AK62" s="5"/>
      <c r="AL62" s="5" t="s">
        <v>667</v>
      </c>
      <c r="AM62" s="4"/>
      <c r="AN62" s="4"/>
      <c r="AO62" s="140" t="s">
        <v>826</v>
      </c>
      <c r="AP62" s="6"/>
      <c r="AQ62" s="6"/>
      <c r="AR62" s="81" t="s">
        <v>838</v>
      </c>
    </row>
    <row r="63" spans="1:53" ht="63.75" customHeight="1">
      <c r="A63" s="1">
        <v>2</v>
      </c>
      <c r="B63" s="1"/>
      <c r="C63" s="2" t="s">
        <v>824</v>
      </c>
      <c r="D63" s="3" t="s">
        <v>825</v>
      </c>
      <c r="E63" s="3" t="s">
        <v>822</v>
      </c>
      <c r="F63" s="4">
        <f>G63+H63</f>
        <v>371.72</v>
      </c>
      <c r="G63" s="4"/>
      <c r="H63" s="4">
        <f t="shared" si="23"/>
        <v>371.72</v>
      </c>
      <c r="I63" s="3">
        <v>371.72</v>
      </c>
      <c r="J63" s="3"/>
      <c r="K63" s="3"/>
      <c r="L63" s="3"/>
      <c r="M63" s="3"/>
      <c r="N63" s="3"/>
      <c r="O63" s="3"/>
      <c r="P63" s="3"/>
      <c r="Q63" s="3"/>
      <c r="R63" s="3"/>
      <c r="S63" s="3"/>
      <c r="T63" s="3"/>
      <c r="U63" s="3"/>
      <c r="V63" s="3"/>
      <c r="W63" s="3"/>
      <c r="X63" s="3"/>
      <c r="Y63" s="3"/>
      <c r="Z63" s="3"/>
      <c r="AA63" s="3"/>
      <c r="AB63" s="3"/>
      <c r="AC63" s="3"/>
      <c r="AD63" s="3"/>
      <c r="AE63" s="3"/>
      <c r="AF63" s="3"/>
      <c r="AG63" s="3"/>
      <c r="AH63" s="3"/>
      <c r="AI63" s="3"/>
      <c r="AJ63" s="5"/>
      <c r="AK63" s="5"/>
      <c r="AL63" s="5" t="s">
        <v>667</v>
      </c>
      <c r="AM63" s="4"/>
      <c r="AN63" s="4"/>
      <c r="AO63" s="142"/>
      <c r="AP63" s="6"/>
      <c r="AQ63" s="6"/>
      <c r="AR63" s="7"/>
    </row>
    <row r="64" spans="1:53" s="47" customFormat="1" ht="26.25" customHeight="1">
      <c r="A64" s="86" t="s">
        <v>318</v>
      </c>
      <c r="B64" s="86"/>
      <c r="C64" s="35" t="s">
        <v>59</v>
      </c>
      <c r="D64" s="84"/>
      <c r="E64" s="84"/>
      <c r="F64" s="83">
        <f>G64+H64</f>
        <v>136.19999999999999</v>
      </c>
      <c r="G64" s="83">
        <f>SUM(G65:G69)</f>
        <v>0</v>
      </c>
      <c r="H64" s="83">
        <f t="shared" ref="H64:AN64" si="24">H65+H68+H69</f>
        <v>136.19999999999999</v>
      </c>
      <c r="I64" s="83">
        <f t="shared" si="24"/>
        <v>119.05</v>
      </c>
      <c r="J64" s="83">
        <f t="shared" si="24"/>
        <v>0</v>
      </c>
      <c r="K64" s="83">
        <f t="shared" si="24"/>
        <v>7.0000000000000007E-2</v>
      </c>
      <c r="L64" s="83">
        <f t="shared" si="24"/>
        <v>0.03</v>
      </c>
      <c r="M64" s="83">
        <f t="shared" si="24"/>
        <v>7.0000000000000007E-2</v>
      </c>
      <c r="N64" s="83">
        <f t="shared" si="24"/>
        <v>0</v>
      </c>
      <c r="O64" s="83">
        <f t="shared" si="24"/>
        <v>0</v>
      </c>
      <c r="P64" s="83">
        <f t="shared" si="24"/>
        <v>11.23</v>
      </c>
      <c r="Q64" s="83">
        <f t="shared" si="24"/>
        <v>5.27</v>
      </c>
      <c r="R64" s="83">
        <f t="shared" si="24"/>
        <v>0</v>
      </c>
      <c r="S64" s="83">
        <f t="shared" si="24"/>
        <v>0</v>
      </c>
      <c r="T64" s="83">
        <f t="shared" si="24"/>
        <v>0</v>
      </c>
      <c r="U64" s="83">
        <f t="shared" si="24"/>
        <v>0</v>
      </c>
      <c r="V64" s="83">
        <f t="shared" si="24"/>
        <v>0</v>
      </c>
      <c r="W64" s="83">
        <f t="shared" si="24"/>
        <v>0</v>
      </c>
      <c r="X64" s="83">
        <f t="shared" si="24"/>
        <v>0</v>
      </c>
      <c r="Y64" s="83">
        <f t="shared" si="24"/>
        <v>0.06</v>
      </c>
      <c r="Z64" s="83">
        <f t="shared" si="24"/>
        <v>0.37</v>
      </c>
      <c r="AA64" s="83">
        <f t="shared" si="24"/>
        <v>0</v>
      </c>
      <c r="AB64" s="83">
        <f t="shared" si="24"/>
        <v>0</v>
      </c>
      <c r="AC64" s="83">
        <f t="shared" si="24"/>
        <v>0</v>
      </c>
      <c r="AD64" s="83">
        <f t="shared" si="24"/>
        <v>0</v>
      </c>
      <c r="AE64" s="83">
        <f t="shared" si="24"/>
        <v>0</v>
      </c>
      <c r="AF64" s="83">
        <f t="shared" si="24"/>
        <v>0</v>
      </c>
      <c r="AG64" s="83">
        <f t="shared" si="24"/>
        <v>0</v>
      </c>
      <c r="AH64" s="83">
        <f t="shared" si="24"/>
        <v>0</v>
      </c>
      <c r="AI64" s="83">
        <f t="shared" si="24"/>
        <v>0.05</v>
      </c>
      <c r="AJ64" s="83"/>
      <c r="AK64" s="83"/>
      <c r="AL64" s="83"/>
      <c r="AM64" s="83">
        <f t="shared" si="24"/>
        <v>136.19999999999999</v>
      </c>
      <c r="AN64" s="83">
        <f t="shared" si="24"/>
        <v>0</v>
      </c>
      <c r="AO64" s="83"/>
      <c r="AP64" s="6" t="s">
        <v>598</v>
      </c>
      <c r="AQ64" s="81"/>
      <c r="AR64" s="7"/>
    </row>
    <row r="65" spans="1:45" ht="25.5">
      <c r="A65" s="101">
        <v>1</v>
      </c>
      <c r="B65" s="158">
        <v>53</v>
      </c>
      <c r="C65" s="102" t="s">
        <v>421</v>
      </c>
      <c r="D65" s="3" t="s">
        <v>622</v>
      </c>
      <c r="E65" s="3" t="s">
        <v>60</v>
      </c>
      <c r="F65" s="4">
        <f t="shared" ref="F65:AI65" si="25">F66+F67</f>
        <v>50.2</v>
      </c>
      <c r="G65" s="4">
        <f t="shared" si="25"/>
        <v>0</v>
      </c>
      <c r="H65" s="4">
        <f t="shared" si="25"/>
        <v>50.2</v>
      </c>
      <c r="I65" s="3">
        <f t="shared" si="25"/>
        <v>44.14</v>
      </c>
      <c r="J65" s="3">
        <f t="shared" si="25"/>
        <v>0</v>
      </c>
      <c r="K65" s="3">
        <f t="shared" si="25"/>
        <v>0</v>
      </c>
      <c r="L65" s="3">
        <f t="shared" si="25"/>
        <v>0</v>
      </c>
      <c r="M65" s="3">
        <f t="shared" si="25"/>
        <v>0</v>
      </c>
      <c r="N65" s="3">
        <f t="shared" si="25"/>
        <v>0</v>
      </c>
      <c r="O65" s="3">
        <f t="shared" si="25"/>
        <v>0</v>
      </c>
      <c r="P65" s="3">
        <f t="shared" si="25"/>
        <v>4.78</v>
      </c>
      <c r="Q65" s="3">
        <f t="shared" si="25"/>
        <v>1.25</v>
      </c>
      <c r="R65" s="3">
        <f t="shared" si="25"/>
        <v>0</v>
      </c>
      <c r="S65" s="3">
        <f t="shared" si="25"/>
        <v>0</v>
      </c>
      <c r="T65" s="3">
        <f t="shared" si="25"/>
        <v>0</v>
      </c>
      <c r="U65" s="3">
        <f t="shared" si="25"/>
        <v>0</v>
      </c>
      <c r="V65" s="3">
        <f t="shared" si="25"/>
        <v>0</v>
      </c>
      <c r="W65" s="3">
        <f t="shared" si="25"/>
        <v>0</v>
      </c>
      <c r="X65" s="3">
        <f t="shared" si="25"/>
        <v>0</v>
      </c>
      <c r="Y65" s="3">
        <f t="shared" si="25"/>
        <v>0</v>
      </c>
      <c r="Z65" s="3">
        <f t="shared" si="25"/>
        <v>0.03</v>
      </c>
      <c r="AA65" s="3">
        <f t="shared" si="25"/>
        <v>0</v>
      </c>
      <c r="AB65" s="3">
        <f t="shared" si="25"/>
        <v>0</v>
      </c>
      <c r="AC65" s="3">
        <f t="shared" si="25"/>
        <v>0</v>
      </c>
      <c r="AD65" s="3">
        <f t="shared" si="25"/>
        <v>0</v>
      </c>
      <c r="AE65" s="3">
        <f t="shared" si="25"/>
        <v>0</v>
      </c>
      <c r="AF65" s="3">
        <f t="shared" si="25"/>
        <v>0</v>
      </c>
      <c r="AG65" s="3">
        <f t="shared" si="25"/>
        <v>0</v>
      </c>
      <c r="AH65" s="3">
        <f t="shared" si="25"/>
        <v>0</v>
      </c>
      <c r="AI65" s="3">
        <f t="shared" si="25"/>
        <v>0</v>
      </c>
      <c r="AJ65" s="5" t="s">
        <v>44</v>
      </c>
      <c r="AK65" s="5"/>
      <c r="AL65" s="6" t="s">
        <v>43</v>
      </c>
      <c r="AM65" s="4">
        <f>AM66+AM67</f>
        <v>50.2</v>
      </c>
      <c r="AN65" s="4">
        <f>H65-AM65</f>
        <v>0</v>
      </c>
      <c r="AO65" s="6"/>
      <c r="AP65" s="6"/>
      <c r="AQ65" s="135" t="s">
        <v>567</v>
      </c>
      <c r="AR65" s="7"/>
    </row>
    <row r="66" spans="1:45">
      <c r="A66" s="103"/>
      <c r="B66" s="159"/>
      <c r="C66" s="104"/>
      <c r="D66" s="3" t="s">
        <v>7</v>
      </c>
      <c r="E66" s="3"/>
      <c r="F66" s="4">
        <f t="shared" ref="F66:F93" si="26">G66+H66</f>
        <v>15.23</v>
      </c>
      <c r="G66" s="4"/>
      <c r="H66" s="4">
        <f>SUM(I66:AI66)</f>
        <v>15.23</v>
      </c>
      <c r="I66" s="3">
        <v>13.75</v>
      </c>
      <c r="J66" s="3"/>
      <c r="K66" s="3"/>
      <c r="L66" s="3"/>
      <c r="M66" s="3"/>
      <c r="N66" s="3"/>
      <c r="O66" s="3"/>
      <c r="P66" s="3">
        <v>1.24</v>
      </c>
      <c r="Q66" s="3">
        <v>0.23</v>
      </c>
      <c r="R66" s="3"/>
      <c r="S66" s="3"/>
      <c r="T66" s="3"/>
      <c r="U66" s="3"/>
      <c r="V66" s="3"/>
      <c r="W66" s="3"/>
      <c r="X66" s="3"/>
      <c r="Y66" s="3"/>
      <c r="Z66" s="3">
        <v>0.01</v>
      </c>
      <c r="AA66" s="3"/>
      <c r="AB66" s="3"/>
      <c r="AC66" s="3"/>
      <c r="AD66" s="3"/>
      <c r="AE66" s="3"/>
      <c r="AF66" s="3"/>
      <c r="AG66" s="3"/>
      <c r="AH66" s="3"/>
      <c r="AI66" s="3"/>
      <c r="AJ66" s="5">
        <v>2021</v>
      </c>
      <c r="AK66" s="5"/>
      <c r="AL66" s="6"/>
      <c r="AM66" s="4">
        <v>13.69</v>
      </c>
      <c r="AN66" s="4">
        <f>H66-AM66</f>
        <v>1.5400000000000009</v>
      </c>
      <c r="AO66" s="6"/>
      <c r="AP66" s="6"/>
      <c r="AQ66" s="161"/>
      <c r="AR66" s="7"/>
    </row>
    <row r="67" spans="1:45">
      <c r="A67" s="105"/>
      <c r="B67" s="160"/>
      <c r="C67" s="106"/>
      <c r="D67" s="3" t="s">
        <v>298</v>
      </c>
      <c r="E67" s="3"/>
      <c r="F67" s="4">
        <f t="shared" si="26"/>
        <v>34.970000000000006</v>
      </c>
      <c r="G67" s="4"/>
      <c r="H67" s="4">
        <f>SUM(I67:AI67)</f>
        <v>34.970000000000006</v>
      </c>
      <c r="I67" s="3">
        <v>30.39</v>
      </c>
      <c r="J67" s="3"/>
      <c r="K67" s="3"/>
      <c r="L67" s="3"/>
      <c r="M67" s="3"/>
      <c r="N67" s="3"/>
      <c r="O67" s="3"/>
      <c r="P67" s="3">
        <v>3.54</v>
      </c>
      <c r="Q67" s="3">
        <v>1.02</v>
      </c>
      <c r="R67" s="3"/>
      <c r="S67" s="3"/>
      <c r="T67" s="3"/>
      <c r="U67" s="3"/>
      <c r="V67" s="3"/>
      <c r="W67" s="3"/>
      <c r="X67" s="3"/>
      <c r="Y67" s="3"/>
      <c r="Z67" s="3">
        <v>0.02</v>
      </c>
      <c r="AA67" s="3"/>
      <c r="AB67" s="3"/>
      <c r="AC67" s="3"/>
      <c r="AD67" s="3"/>
      <c r="AE67" s="3"/>
      <c r="AF67" s="3"/>
      <c r="AG67" s="3"/>
      <c r="AH67" s="3"/>
      <c r="AI67" s="3"/>
      <c r="AJ67" s="5" t="s">
        <v>44</v>
      </c>
      <c r="AK67" s="5"/>
      <c r="AL67" s="6"/>
      <c r="AM67" s="4">
        <v>36.510000000000005</v>
      </c>
      <c r="AN67" s="4">
        <f>H67-AM67</f>
        <v>-1.5399999999999991</v>
      </c>
      <c r="AO67" s="6"/>
      <c r="AP67" s="6"/>
      <c r="AQ67" s="136"/>
      <c r="AR67" s="7"/>
    </row>
    <row r="68" spans="1:45" ht="27.75" customHeight="1">
      <c r="A68" s="1">
        <v>2</v>
      </c>
      <c r="B68" s="1">
        <v>54</v>
      </c>
      <c r="C68" s="2" t="s">
        <v>422</v>
      </c>
      <c r="D68" s="3" t="s">
        <v>257</v>
      </c>
      <c r="E68" s="3" t="s">
        <v>60</v>
      </c>
      <c r="F68" s="4">
        <f t="shared" si="26"/>
        <v>66.5</v>
      </c>
      <c r="G68" s="4"/>
      <c r="H68" s="4">
        <f>SUM(I68:AI68)</f>
        <v>66.5</v>
      </c>
      <c r="I68" s="3">
        <v>57.47</v>
      </c>
      <c r="J68" s="3"/>
      <c r="K68" s="3">
        <v>7.0000000000000007E-2</v>
      </c>
      <c r="L68" s="3">
        <v>0.03</v>
      </c>
      <c r="M68" s="3">
        <v>7.0000000000000007E-2</v>
      </c>
      <c r="N68" s="3"/>
      <c r="O68" s="3"/>
      <c r="P68" s="3">
        <v>5.16</v>
      </c>
      <c r="Q68" s="3">
        <v>3.3</v>
      </c>
      <c r="R68" s="3"/>
      <c r="S68" s="3"/>
      <c r="T68" s="3"/>
      <c r="U68" s="3"/>
      <c r="V68" s="3"/>
      <c r="W68" s="3"/>
      <c r="X68" s="3"/>
      <c r="Y68" s="3">
        <v>0.06</v>
      </c>
      <c r="Z68" s="3">
        <v>0.34</v>
      </c>
      <c r="AA68" s="3"/>
      <c r="AB68" s="3"/>
      <c r="AC68" s="3"/>
      <c r="AD68" s="3"/>
      <c r="AE68" s="3"/>
      <c r="AF68" s="3"/>
      <c r="AG68" s="3"/>
      <c r="AH68" s="3"/>
      <c r="AI68" s="3"/>
      <c r="AJ68" s="5" t="s">
        <v>44</v>
      </c>
      <c r="AK68" s="5"/>
      <c r="AL68" s="5" t="s">
        <v>43</v>
      </c>
      <c r="AM68" s="4">
        <v>66.5</v>
      </c>
      <c r="AN68" s="4">
        <f>H68-AM68</f>
        <v>0</v>
      </c>
      <c r="AO68" s="5"/>
      <c r="AP68" s="6" t="s">
        <v>568</v>
      </c>
      <c r="AQ68" s="6" t="s">
        <v>566</v>
      </c>
      <c r="AR68" s="6"/>
      <c r="AS68" s="6" t="s">
        <v>721</v>
      </c>
    </row>
    <row r="69" spans="1:45" s="107" customFormat="1">
      <c r="A69" s="1">
        <v>3</v>
      </c>
      <c r="B69" s="1">
        <v>55</v>
      </c>
      <c r="C69" s="2" t="s">
        <v>142</v>
      </c>
      <c r="D69" s="3" t="s">
        <v>296</v>
      </c>
      <c r="E69" s="3" t="s">
        <v>60</v>
      </c>
      <c r="F69" s="4">
        <f t="shared" si="26"/>
        <v>19.5</v>
      </c>
      <c r="G69" s="4"/>
      <c r="H69" s="4">
        <f>SUM(I69:AI69)</f>
        <v>19.5</v>
      </c>
      <c r="I69" s="3">
        <v>17.440000000000001</v>
      </c>
      <c r="J69" s="3"/>
      <c r="K69" s="3"/>
      <c r="L69" s="3"/>
      <c r="M69" s="3"/>
      <c r="N69" s="3"/>
      <c r="O69" s="3"/>
      <c r="P69" s="4">
        <v>1.29</v>
      </c>
      <c r="Q69" s="4">
        <v>0.72</v>
      </c>
      <c r="R69" s="3"/>
      <c r="S69" s="3"/>
      <c r="T69" s="3"/>
      <c r="U69" s="3"/>
      <c r="V69" s="3"/>
      <c r="W69" s="3"/>
      <c r="X69" s="3"/>
      <c r="Y69" s="3"/>
      <c r="Z69" s="3"/>
      <c r="AA69" s="3"/>
      <c r="AB69" s="3"/>
      <c r="AC69" s="3"/>
      <c r="AD69" s="3"/>
      <c r="AE69" s="3"/>
      <c r="AF69" s="3"/>
      <c r="AG69" s="3"/>
      <c r="AH69" s="3"/>
      <c r="AI69" s="3">
        <v>0.05</v>
      </c>
      <c r="AJ69" s="5" t="s">
        <v>62</v>
      </c>
      <c r="AK69" s="5" t="s">
        <v>63</v>
      </c>
      <c r="AL69" s="5" t="s">
        <v>43</v>
      </c>
      <c r="AM69" s="4">
        <v>19.5</v>
      </c>
      <c r="AN69" s="4">
        <f>H69-AM69</f>
        <v>0</v>
      </c>
      <c r="AO69" s="5"/>
      <c r="AP69" s="6"/>
      <c r="AQ69" s="81"/>
      <c r="AR69" s="6"/>
    </row>
    <row r="70" spans="1:45" s="47" customFormat="1" ht="15" customHeight="1">
      <c r="A70" s="86" t="s">
        <v>9</v>
      </c>
      <c r="B70" s="86"/>
      <c r="C70" s="35" t="s">
        <v>6</v>
      </c>
      <c r="D70" s="84"/>
      <c r="E70" s="84"/>
      <c r="F70" s="83">
        <f t="shared" ref="F70:AI70" si="27">F71+F92+F94+F102</f>
        <v>176.01999999999998</v>
      </c>
      <c r="G70" s="83">
        <f t="shared" si="27"/>
        <v>0</v>
      </c>
      <c r="H70" s="83">
        <f t="shared" si="27"/>
        <v>176.01999999999998</v>
      </c>
      <c r="I70" s="83">
        <f t="shared" si="27"/>
        <v>164.13</v>
      </c>
      <c r="J70" s="83">
        <f t="shared" si="27"/>
        <v>0</v>
      </c>
      <c r="K70" s="83">
        <f t="shared" si="27"/>
        <v>0.16</v>
      </c>
      <c r="L70" s="83">
        <f t="shared" si="27"/>
        <v>0.11</v>
      </c>
      <c r="M70" s="83">
        <f t="shared" si="27"/>
        <v>0</v>
      </c>
      <c r="N70" s="83">
        <f t="shared" si="27"/>
        <v>0</v>
      </c>
      <c r="O70" s="83">
        <f t="shared" si="27"/>
        <v>0</v>
      </c>
      <c r="P70" s="83">
        <f t="shared" si="27"/>
        <v>5.61</v>
      </c>
      <c r="Q70" s="83">
        <f t="shared" si="27"/>
        <v>3.1400000000000006</v>
      </c>
      <c r="R70" s="83">
        <f t="shared" si="27"/>
        <v>0.37</v>
      </c>
      <c r="S70" s="83">
        <f t="shared" si="27"/>
        <v>0</v>
      </c>
      <c r="T70" s="83">
        <f t="shared" si="27"/>
        <v>0</v>
      </c>
      <c r="U70" s="83">
        <f t="shared" si="27"/>
        <v>0</v>
      </c>
      <c r="V70" s="83">
        <f t="shared" si="27"/>
        <v>0</v>
      </c>
      <c r="W70" s="83">
        <f t="shared" si="27"/>
        <v>0</v>
      </c>
      <c r="X70" s="83">
        <f t="shared" si="27"/>
        <v>0.17</v>
      </c>
      <c r="Y70" s="83">
        <f t="shared" si="27"/>
        <v>0</v>
      </c>
      <c r="Z70" s="83">
        <f t="shared" si="27"/>
        <v>0.13</v>
      </c>
      <c r="AA70" s="83">
        <f t="shared" si="27"/>
        <v>0.04</v>
      </c>
      <c r="AB70" s="83">
        <f t="shared" si="27"/>
        <v>0</v>
      </c>
      <c r="AC70" s="83">
        <f t="shared" si="27"/>
        <v>0</v>
      </c>
      <c r="AD70" s="83">
        <f t="shared" si="27"/>
        <v>0.16</v>
      </c>
      <c r="AE70" s="83">
        <f t="shared" si="27"/>
        <v>0</v>
      </c>
      <c r="AF70" s="83">
        <f t="shared" si="27"/>
        <v>0</v>
      </c>
      <c r="AG70" s="83">
        <f t="shared" si="27"/>
        <v>0</v>
      </c>
      <c r="AH70" s="83">
        <f t="shared" si="27"/>
        <v>0</v>
      </c>
      <c r="AI70" s="83">
        <f t="shared" si="27"/>
        <v>0</v>
      </c>
      <c r="AJ70" s="83"/>
      <c r="AK70" s="83"/>
      <c r="AL70" s="83"/>
      <c r="AM70" s="83">
        <f>AM71+AM92+AM94+AM102</f>
        <v>146.65</v>
      </c>
      <c r="AN70" s="83">
        <f>AN71+AN92+AN94+AN102</f>
        <v>29.369999999999997</v>
      </c>
      <c r="AO70" s="83"/>
      <c r="AP70" s="81" t="s">
        <v>599</v>
      </c>
      <c r="AQ70" s="81"/>
      <c r="AR70" s="7"/>
    </row>
    <row r="71" spans="1:45" s="14" customFormat="1" ht="15" customHeight="1">
      <c r="A71" s="36">
        <v>4.0999999999999996</v>
      </c>
      <c r="B71" s="86"/>
      <c r="C71" s="38" t="s">
        <v>711</v>
      </c>
      <c r="D71" s="48"/>
      <c r="E71" s="48"/>
      <c r="F71" s="40">
        <f>G71+H71</f>
        <v>143.82</v>
      </c>
      <c r="G71" s="40">
        <f t="shared" ref="G71:AN71" si="28">SUM(G72:G91)</f>
        <v>0</v>
      </c>
      <c r="H71" s="40">
        <f t="shared" si="28"/>
        <v>143.82</v>
      </c>
      <c r="I71" s="40">
        <f t="shared" si="28"/>
        <v>133.93</v>
      </c>
      <c r="J71" s="40">
        <f t="shared" si="28"/>
        <v>0</v>
      </c>
      <c r="K71" s="40">
        <f t="shared" si="28"/>
        <v>0.16</v>
      </c>
      <c r="L71" s="40">
        <f t="shared" si="28"/>
        <v>0.11</v>
      </c>
      <c r="M71" s="40">
        <f t="shared" si="28"/>
        <v>0</v>
      </c>
      <c r="N71" s="40">
        <f t="shared" si="28"/>
        <v>0</v>
      </c>
      <c r="O71" s="40">
        <f t="shared" si="28"/>
        <v>0</v>
      </c>
      <c r="P71" s="40">
        <f t="shared" si="28"/>
        <v>5.61</v>
      </c>
      <c r="Q71" s="40">
        <f t="shared" si="28"/>
        <v>3.1400000000000006</v>
      </c>
      <c r="R71" s="40">
        <f t="shared" si="28"/>
        <v>0.37</v>
      </c>
      <c r="S71" s="40">
        <f t="shared" si="28"/>
        <v>0</v>
      </c>
      <c r="T71" s="40">
        <f t="shared" si="28"/>
        <v>0</v>
      </c>
      <c r="U71" s="40">
        <f t="shared" si="28"/>
        <v>0</v>
      </c>
      <c r="V71" s="40">
        <f t="shared" si="28"/>
        <v>0</v>
      </c>
      <c r="W71" s="40">
        <f t="shared" si="28"/>
        <v>0</v>
      </c>
      <c r="X71" s="40">
        <f t="shared" si="28"/>
        <v>0.17</v>
      </c>
      <c r="Y71" s="40">
        <f t="shared" si="28"/>
        <v>0</v>
      </c>
      <c r="Z71" s="40">
        <f t="shared" si="28"/>
        <v>0.13</v>
      </c>
      <c r="AA71" s="40">
        <f t="shared" si="28"/>
        <v>0.04</v>
      </c>
      <c r="AB71" s="40">
        <f t="shared" si="28"/>
        <v>0</v>
      </c>
      <c r="AC71" s="40">
        <f t="shared" si="28"/>
        <v>0</v>
      </c>
      <c r="AD71" s="40">
        <f t="shared" si="28"/>
        <v>0.16</v>
      </c>
      <c r="AE71" s="40">
        <f t="shared" si="28"/>
        <v>0</v>
      </c>
      <c r="AF71" s="40">
        <f t="shared" si="28"/>
        <v>0</v>
      </c>
      <c r="AG71" s="40">
        <f t="shared" si="28"/>
        <v>0</v>
      </c>
      <c r="AH71" s="40">
        <f t="shared" si="28"/>
        <v>0</v>
      </c>
      <c r="AI71" s="40">
        <f t="shared" si="28"/>
        <v>0</v>
      </c>
      <c r="AJ71" s="40">
        <f t="shared" si="28"/>
        <v>0</v>
      </c>
      <c r="AK71" s="40">
        <f t="shared" si="28"/>
        <v>0</v>
      </c>
      <c r="AL71" s="40">
        <f t="shared" si="28"/>
        <v>0</v>
      </c>
      <c r="AM71" s="40">
        <f t="shared" si="28"/>
        <v>143.82</v>
      </c>
      <c r="AN71" s="40">
        <f t="shared" si="28"/>
        <v>0</v>
      </c>
      <c r="AO71" s="40">
        <f t="shared" ref="AO71" si="29">SUM(AO72:AO91)</f>
        <v>0</v>
      </c>
      <c r="AP71" s="41"/>
      <c r="AQ71" s="41"/>
      <c r="AR71" s="13"/>
    </row>
    <row r="72" spans="1:45" ht="15" customHeight="1">
      <c r="A72" s="1">
        <v>1</v>
      </c>
      <c r="B72" s="1">
        <v>56</v>
      </c>
      <c r="C72" s="2" t="s">
        <v>6</v>
      </c>
      <c r="D72" s="3" t="s">
        <v>295</v>
      </c>
      <c r="E72" s="3" t="s">
        <v>61</v>
      </c>
      <c r="F72" s="4">
        <f t="shared" si="26"/>
        <v>9.18</v>
      </c>
      <c r="G72" s="4"/>
      <c r="H72" s="4">
        <f t="shared" ref="H72:H93" si="30">SUM(I72:AI72)</f>
        <v>9.18</v>
      </c>
      <c r="I72" s="3">
        <v>6.18</v>
      </c>
      <c r="J72" s="3"/>
      <c r="K72" s="3"/>
      <c r="L72" s="3"/>
      <c r="M72" s="3"/>
      <c r="N72" s="3"/>
      <c r="O72" s="3"/>
      <c r="P72" s="3">
        <v>2</v>
      </c>
      <c r="Q72" s="3">
        <v>1</v>
      </c>
      <c r="R72" s="3"/>
      <c r="S72" s="3"/>
      <c r="T72" s="3"/>
      <c r="U72" s="3"/>
      <c r="V72" s="3"/>
      <c r="W72" s="3"/>
      <c r="X72" s="3"/>
      <c r="Y72" s="3"/>
      <c r="Z72" s="3"/>
      <c r="AA72" s="3"/>
      <c r="AB72" s="3"/>
      <c r="AC72" s="3"/>
      <c r="AD72" s="3"/>
      <c r="AE72" s="3"/>
      <c r="AF72" s="3"/>
      <c r="AG72" s="3"/>
      <c r="AH72" s="3"/>
      <c r="AI72" s="3"/>
      <c r="AJ72" s="5" t="s">
        <v>46</v>
      </c>
      <c r="AK72" s="5"/>
      <c r="AL72" s="5" t="s">
        <v>43</v>
      </c>
      <c r="AM72" s="4">
        <v>9.18</v>
      </c>
      <c r="AN72" s="4">
        <f t="shared" ref="AN72:AN91" si="31">H72-AM72</f>
        <v>0</v>
      </c>
      <c r="AO72" s="5"/>
      <c r="AP72" s="6"/>
      <c r="AQ72" s="6"/>
      <c r="AR72" s="7"/>
    </row>
    <row r="73" spans="1:45" ht="15" customHeight="1">
      <c r="A73" s="1">
        <v>2</v>
      </c>
      <c r="B73" s="1">
        <v>57</v>
      </c>
      <c r="C73" s="2" t="s">
        <v>423</v>
      </c>
      <c r="D73" s="3" t="s">
        <v>295</v>
      </c>
      <c r="E73" s="3" t="s">
        <v>61</v>
      </c>
      <c r="F73" s="4">
        <f t="shared" si="26"/>
        <v>0.04</v>
      </c>
      <c r="G73" s="4"/>
      <c r="H73" s="4">
        <f t="shared" si="30"/>
        <v>0.04</v>
      </c>
      <c r="I73" s="3"/>
      <c r="J73" s="3"/>
      <c r="K73" s="3"/>
      <c r="L73" s="3"/>
      <c r="M73" s="3"/>
      <c r="N73" s="3"/>
      <c r="O73" s="3"/>
      <c r="P73" s="3"/>
      <c r="Q73" s="3"/>
      <c r="R73" s="3"/>
      <c r="S73" s="3"/>
      <c r="T73" s="3"/>
      <c r="U73" s="3"/>
      <c r="V73" s="3"/>
      <c r="W73" s="3"/>
      <c r="X73" s="3"/>
      <c r="Y73" s="3"/>
      <c r="Z73" s="3"/>
      <c r="AA73" s="3">
        <v>0.04</v>
      </c>
      <c r="AB73" s="3"/>
      <c r="AC73" s="3"/>
      <c r="AD73" s="3"/>
      <c r="AE73" s="3"/>
      <c r="AF73" s="3"/>
      <c r="AG73" s="3"/>
      <c r="AH73" s="3"/>
      <c r="AI73" s="3"/>
      <c r="AJ73" s="5" t="s">
        <v>58</v>
      </c>
      <c r="AK73" s="5"/>
      <c r="AL73" s="5" t="s">
        <v>43</v>
      </c>
      <c r="AM73" s="4">
        <v>0.04</v>
      </c>
      <c r="AN73" s="4">
        <f t="shared" si="31"/>
        <v>0</v>
      </c>
      <c r="AO73" s="5"/>
      <c r="AP73" s="6"/>
      <c r="AQ73" s="6"/>
      <c r="AR73" s="7"/>
    </row>
    <row r="74" spans="1:45" ht="15" customHeight="1">
      <c r="A74" s="1">
        <v>3</v>
      </c>
      <c r="B74" s="1">
        <v>60</v>
      </c>
      <c r="C74" s="2" t="s">
        <v>426</v>
      </c>
      <c r="D74" s="3" t="s">
        <v>297</v>
      </c>
      <c r="E74" s="3" t="s">
        <v>236</v>
      </c>
      <c r="F74" s="4">
        <f t="shared" ref="F74:F92" si="32">G74+H74</f>
        <v>1.82</v>
      </c>
      <c r="G74" s="4"/>
      <c r="H74" s="4">
        <f t="shared" si="30"/>
        <v>1.82</v>
      </c>
      <c r="I74" s="3">
        <v>1.82</v>
      </c>
      <c r="J74" s="3"/>
      <c r="K74" s="3"/>
      <c r="L74" s="3"/>
      <c r="M74" s="3" t="s">
        <v>336</v>
      </c>
      <c r="N74" s="3"/>
      <c r="O74" s="3"/>
      <c r="P74" s="3"/>
      <c r="Q74" s="3"/>
      <c r="R74" s="3"/>
      <c r="S74" s="3"/>
      <c r="T74" s="3"/>
      <c r="U74" s="3"/>
      <c r="V74" s="3"/>
      <c r="W74" s="3"/>
      <c r="X74" s="3"/>
      <c r="Y74" s="3"/>
      <c r="Z74" s="3"/>
      <c r="AA74" s="3"/>
      <c r="AB74" s="3"/>
      <c r="AC74" s="3"/>
      <c r="AD74" s="3"/>
      <c r="AE74" s="3"/>
      <c r="AF74" s="3"/>
      <c r="AG74" s="3"/>
      <c r="AH74" s="3"/>
      <c r="AI74" s="3"/>
      <c r="AJ74" s="5" t="s">
        <v>58</v>
      </c>
      <c r="AK74" s="5"/>
      <c r="AL74" s="5" t="s">
        <v>43</v>
      </c>
      <c r="AM74" s="4">
        <v>1.82</v>
      </c>
      <c r="AN74" s="4">
        <f t="shared" si="31"/>
        <v>0</v>
      </c>
      <c r="AO74" s="5"/>
      <c r="AP74" s="6"/>
      <c r="AQ74" s="6"/>
      <c r="AR74" s="7"/>
    </row>
    <row r="75" spans="1:45" ht="15" customHeight="1">
      <c r="A75" s="1">
        <v>4</v>
      </c>
      <c r="B75" s="1">
        <v>61</v>
      </c>
      <c r="C75" s="2" t="s">
        <v>427</v>
      </c>
      <c r="D75" s="3" t="s">
        <v>247</v>
      </c>
      <c r="E75" s="3" t="s">
        <v>61</v>
      </c>
      <c r="F75" s="4">
        <f t="shared" si="32"/>
        <v>0.71</v>
      </c>
      <c r="G75" s="4"/>
      <c r="H75" s="4">
        <f t="shared" si="30"/>
        <v>0.71</v>
      </c>
      <c r="I75" s="3">
        <v>0.71</v>
      </c>
      <c r="J75" s="3"/>
      <c r="K75" s="3"/>
      <c r="L75" s="3"/>
      <c r="M75" s="3"/>
      <c r="N75" s="3"/>
      <c r="O75" s="3"/>
      <c r="P75" s="3"/>
      <c r="Q75" s="3"/>
      <c r="R75" s="3"/>
      <c r="S75" s="3"/>
      <c r="T75" s="3"/>
      <c r="U75" s="3"/>
      <c r="V75" s="3"/>
      <c r="W75" s="3"/>
      <c r="X75" s="3"/>
      <c r="Y75" s="3"/>
      <c r="Z75" s="3"/>
      <c r="AA75" s="3"/>
      <c r="AB75" s="3"/>
      <c r="AC75" s="3"/>
      <c r="AD75" s="3"/>
      <c r="AE75" s="3"/>
      <c r="AF75" s="3"/>
      <c r="AG75" s="3"/>
      <c r="AH75" s="3"/>
      <c r="AI75" s="3"/>
      <c r="AJ75" s="5" t="s">
        <v>58</v>
      </c>
      <c r="AK75" s="5"/>
      <c r="AL75" s="5" t="s">
        <v>43</v>
      </c>
      <c r="AM75" s="4">
        <v>0.71</v>
      </c>
      <c r="AN75" s="4">
        <f t="shared" si="31"/>
        <v>0</v>
      </c>
      <c r="AO75" s="5"/>
      <c r="AP75" s="6"/>
      <c r="AQ75" s="6"/>
      <c r="AR75" s="7"/>
    </row>
    <row r="76" spans="1:45" ht="15" customHeight="1">
      <c r="A76" s="1">
        <v>5</v>
      </c>
      <c r="B76" s="1">
        <v>67</v>
      </c>
      <c r="C76" s="2" t="s">
        <v>6</v>
      </c>
      <c r="D76" s="3" t="s">
        <v>262</v>
      </c>
      <c r="E76" s="3" t="s">
        <v>61</v>
      </c>
      <c r="F76" s="4">
        <f t="shared" si="32"/>
        <v>1.3</v>
      </c>
      <c r="G76" s="4"/>
      <c r="H76" s="4">
        <f t="shared" si="30"/>
        <v>1.3</v>
      </c>
      <c r="I76" s="3">
        <v>1.3</v>
      </c>
      <c r="J76" s="3"/>
      <c r="K76" s="3"/>
      <c r="L76" s="3"/>
      <c r="M76" s="3"/>
      <c r="N76" s="3"/>
      <c r="O76" s="3"/>
      <c r="P76" s="3"/>
      <c r="Q76" s="3"/>
      <c r="R76" s="3"/>
      <c r="S76" s="3"/>
      <c r="T76" s="3"/>
      <c r="U76" s="3"/>
      <c r="V76" s="3"/>
      <c r="W76" s="3"/>
      <c r="X76" s="3"/>
      <c r="Y76" s="3"/>
      <c r="Z76" s="3"/>
      <c r="AA76" s="3"/>
      <c r="AB76" s="3"/>
      <c r="AC76" s="3"/>
      <c r="AD76" s="3"/>
      <c r="AE76" s="3"/>
      <c r="AF76" s="3"/>
      <c r="AG76" s="3"/>
      <c r="AH76" s="3"/>
      <c r="AI76" s="3"/>
      <c r="AJ76" s="5" t="s">
        <v>62</v>
      </c>
      <c r="AK76" s="5"/>
      <c r="AL76" s="5" t="s">
        <v>43</v>
      </c>
      <c r="AM76" s="4">
        <v>1.3</v>
      </c>
      <c r="AN76" s="4">
        <f t="shared" si="31"/>
        <v>0</v>
      </c>
      <c r="AO76" s="5"/>
      <c r="AP76" s="6"/>
      <c r="AQ76" s="6"/>
      <c r="AR76" s="7"/>
    </row>
    <row r="77" spans="1:45" ht="15" customHeight="1">
      <c r="A77" s="1">
        <v>6</v>
      </c>
      <c r="B77" s="1">
        <v>68</v>
      </c>
      <c r="C77" s="2" t="s">
        <v>6</v>
      </c>
      <c r="D77" s="3" t="s">
        <v>294</v>
      </c>
      <c r="E77" s="3" t="s">
        <v>61</v>
      </c>
      <c r="F77" s="4">
        <f t="shared" si="32"/>
        <v>0.24000000000000002</v>
      </c>
      <c r="G77" s="4"/>
      <c r="H77" s="4">
        <f t="shared" si="30"/>
        <v>0.24000000000000002</v>
      </c>
      <c r="I77" s="3">
        <v>7.0000000000000007E-2</v>
      </c>
      <c r="J77" s="3"/>
      <c r="K77" s="3"/>
      <c r="L77" s="3"/>
      <c r="M77" s="3"/>
      <c r="N77" s="3"/>
      <c r="O77" s="3"/>
      <c r="P77" s="3"/>
      <c r="Q77" s="3"/>
      <c r="R77" s="3"/>
      <c r="S77" s="3"/>
      <c r="T77" s="3"/>
      <c r="U77" s="3"/>
      <c r="V77" s="3"/>
      <c r="W77" s="3"/>
      <c r="X77" s="3">
        <v>0.17</v>
      </c>
      <c r="Y77" s="3"/>
      <c r="Z77" s="3"/>
      <c r="AA77" s="3"/>
      <c r="AB77" s="3"/>
      <c r="AC77" s="3"/>
      <c r="AD77" s="3"/>
      <c r="AE77" s="3"/>
      <c r="AF77" s="3"/>
      <c r="AG77" s="3"/>
      <c r="AH77" s="3"/>
      <c r="AI77" s="3"/>
      <c r="AJ77" s="5" t="s">
        <v>42</v>
      </c>
      <c r="AK77" s="5"/>
      <c r="AL77" s="5" t="s">
        <v>43</v>
      </c>
      <c r="AM77" s="4">
        <v>0.24</v>
      </c>
      <c r="AN77" s="4">
        <f t="shared" si="31"/>
        <v>0</v>
      </c>
      <c r="AO77" s="5"/>
      <c r="AP77" s="6"/>
      <c r="AQ77" s="6"/>
      <c r="AR77" s="7"/>
    </row>
    <row r="78" spans="1:45" ht="15" customHeight="1">
      <c r="A78" s="1">
        <v>7</v>
      </c>
      <c r="B78" s="1">
        <v>69</v>
      </c>
      <c r="C78" s="2" t="s">
        <v>426</v>
      </c>
      <c r="D78" s="3" t="s">
        <v>294</v>
      </c>
      <c r="E78" s="3" t="s">
        <v>236</v>
      </c>
      <c r="F78" s="4">
        <f t="shared" si="32"/>
        <v>7.3</v>
      </c>
      <c r="G78" s="83"/>
      <c r="H78" s="4">
        <f t="shared" si="30"/>
        <v>7.3</v>
      </c>
      <c r="I78" s="3">
        <v>3.44</v>
      </c>
      <c r="J78" s="3"/>
      <c r="K78" s="3"/>
      <c r="L78" s="3"/>
      <c r="M78" s="3"/>
      <c r="N78" s="3"/>
      <c r="O78" s="3"/>
      <c r="P78" s="3">
        <v>2.58</v>
      </c>
      <c r="Q78" s="3">
        <v>1.28</v>
      </c>
      <c r="R78" s="3"/>
      <c r="S78" s="3"/>
      <c r="T78" s="3"/>
      <c r="U78" s="3"/>
      <c r="V78" s="3"/>
      <c r="W78" s="3"/>
      <c r="X78" s="3"/>
      <c r="Y78" s="3"/>
      <c r="Z78" s="3"/>
      <c r="AA78" s="3"/>
      <c r="AB78" s="3"/>
      <c r="AC78" s="3"/>
      <c r="AD78" s="3"/>
      <c r="AE78" s="3"/>
      <c r="AF78" s="3"/>
      <c r="AG78" s="3"/>
      <c r="AH78" s="3"/>
      <c r="AI78" s="3"/>
      <c r="AJ78" s="5" t="s">
        <v>42</v>
      </c>
      <c r="AK78" s="5"/>
      <c r="AL78" s="5" t="s">
        <v>43</v>
      </c>
      <c r="AM78" s="4">
        <v>7.3</v>
      </c>
      <c r="AN78" s="4">
        <f t="shared" si="31"/>
        <v>0</v>
      </c>
      <c r="AO78" s="5"/>
      <c r="AP78" s="6"/>
      <c r="AQ78" s="108"/>
      <c r="AR78" s="7"/>
    </row>
    <row r="79" spans="1:45" ht="15" customHeight="1">
      <c r="A79" s="1">
        <v>8</v>
      </c>
      <c r="B79" s="1">
        <v>70</v>
      </c>
      <c r="C79" s="2" t="s">
        <v>426</v>
      </c>
      <c r="D79" s="3" t="s">
        <v>293</v>
      </c>
      <c r="E79" s="3" t="s">
        <v>236</v>
      </c>
      <c r="F79" s="4">
        <f t="shared" si="32"/>
        <v>8.4</v>
      </c>
      <c r="G79" s="83"/>
      <c r="H79" s="4">
        <f t="shared" si="30"/>
        <v>8.4</v>
      </c>
      <c r="I79" s="3">
        <v>6.7</v>
      </c>
      <c r="J79" s="3"/>
      <c r="K79" s="3"/>
      <c r="L79" s="3"/>
      <c r="M79" s="3"/>
      <c r="N79" s="3"/>
      <c r="O79" s="3"/>
      <c r="P79" s="3">
        <v>1</v>
      </c>
      <c r="Q79" s="3">
        <v>0.7</v>
      </c>
      <c r="R79" s="3"/>
      <c r="S79" s="3"/>
      <c r="T79" s="3"/>
      <c r="U79" s="3"/>
      <c r="V79" s="3"/>
      <c r="W79" s="3"/>
      <c r="X79" s="3"/>
      <c r="Y79" s="3"/>
      <c r="Z79" s="3"/>
      <c r="AA79" s="3"/>
      <c r="AB79" s="3"/>
      <c r="AC79" s="3"/>
      <c r="AD79" s="3"/>
      <c r="AE79" s="3"/>
      <c r="AF79" s="3"/>
      <c r="AG79" s="3"/>
      <c r="AH79" s="3"/>
      <c r="AI79" s="3"/>
      <c r="AJ79" s="5" t="s">
        <v>42</v>
      </c>
      <c r="AK79" s="5"/>
      <c r="AL79" s="5" t="s">
        <v>43</v>
      </c>
      <c r="AM79" s="4">
        <v>8.4</v>
      </c>
      <c r="AN79" s="4">
        <f t="shared" si="31"/>
        <v>0</v>
      </c>
      <c r="AO79" s="5"/>
      <c r="AP79" s="6"/>
      <c r="AQ79" s="108"/>
      <c r="AR79" s="7"/>
    </row>
    <row r="80" spans="1:45">
      <c r="A80" s="1">
        <v>9</v>
      </c>
      <c r="B80" s="1">
        <v>71</v>
      </c>
      <c r="C80" s="2" t="s">
        <v>6</v>
      </c>
      <c r="D80" s="3" t="s">
        <v>299</v>
      </c>
      <c r="E80" s="3" t="s">
        <v>61</v>
      </c>
      <c r="F80" s="4">
        <f t="shared" si="32"/>
        <v>0.37</v>
      </c>
      <c r="G80" s="4"/>
      <c r="H80" s="4">
        <f t="shared" si="30"/>
        <v>0.37</v>
      </c>
      <c r="I80" s="3"/>
      <c r="J80" s="3"/>
      <c r="K80" s="3"/>
      <c r="L80" s="3"/>
      <c r="M80" s="3"/>
      <c r="N80" s="3"/>
      <c r="O80" s="3"/>
      <c r="P80" s="3"/>
      <c r="Q80" s="3"/>
      <c r="R80" s="3">
        <v>0.37</v>
      </c>
      <c r="S80" s="3"/>
      <c r="T80" s="3"/>
      <c r="U80" s="3"/>
      <c r="V80" s="3"/>
      <c r="W80" s="3"/>
      <c r="X80" s="3"/>
      <c r="Y80" s="3"/>
      <c r="Z80" s="3"/>
      <c r="AA80" s="3"/>
      <c r="AB80" s="3"/>
      <c r="AC80" s="3"/>
      <c r="AD80" s="3"/>
      <c r="AE80" s="3"/>
      <c r="AF80" s="3"/>
      <c r="AG80" s="3"/>
      <c r="AH80" s="3"/>
      <c r="AI80" s="3"/>
      <c r="AJ80" s="5" t="s">
        <v>63</v>
      </c>
      <c r="AK80" s="5" t="s">
        <v>63</v>
      </c>
      <c r="AL80" s="5" t="s">
        <v>43</v>
      </c>
      <c r="AM80" s="4">
        <v>0.37</v>
      </c>
      <c r="AN80" s="4">
        <f t="shared" si="31"/>
        <v>0</v>
      </c>
      <c r="AO80" s="5"/>
      <c r="AP80" s="6"/>
      <c r="AQ80" s="108"/>
      <c r="AR80" s="7"/>
    </row>
    <row r="81" spans="1:53">
      <c r="A81" s="1">
        <v>10</v>
      </c>
      <c r="B81" s="1">
        <v>72</v>
      </c>
      <c r="C81" s="2" t="s">
        <v>6</v>
      </c>
      <c r="D81" s="3" t="s">
        <v>301</v>
      </c>
      <c r="E81" s="3" t="s">
        <v>61</v>
      </c>
      <c r="F81" s="4">
        <f t="shared" si="32"/>
        <v>6.5</v>
      </c>
      <c r="G81" s="4"/>
      <c r="H81" s="4">
        <f t="shared" si="30"/>
        <v>6.5</v>
      </c>
      <c r="I81" s="3">
        <v>6.37</v>
      </c>
      <c r="J81" s="3"/>
      <c r="K81" s="3"/>
      <c r="L81" s="3"/>
      <c r="M81" s="3"/>
      <c r="N81" s="3"/>
      <c r="O81" s="3"/>
      <c r="P81" s="3"/>
      <c r="Q81" s="3"/>
      <c r="R81" s="3"/>
      <c r="S81" s="3"/>
      <c r="T81" s="3"/>
      <c r="U81" s="3"/>
      <c r="V81" s="3"/>
      <c r="W81" s="3"/>
      <c r="X81" s="3"/>
      <c r="Y81" s="3"/>
      <c r="Z81" s="3">
        <v>0.13</v>
      </c>
      <c r="AA81" s="3"/>
      <c r="AB81" s="3"/>
      <c r="AC81" s="3"/>
      <c r="AD81" s="3"/>
      <c r="AE81" s="3"/>
      <c r="AF81" s="3"/>
      <c r="AG81" s="3"/>
      <c r="AH81" s="3"/>
      <c r="AI81" s="3"/>
      <c r="AJ81" s="5" t="s">
        <v>62</v>
      </c>
      <c r="AK81" s="5"/>
      <c r="AL81" s="5" t="s">
        <v>43</v>
      </c>
      <c r="AM81" s="4">
        <v>6.5</v>
      </c>
      <c r="AN81" s="4">
        <f t="shared" si="31"/>
        <v>0</v>
      </c>
      <c r="AO81" s="5"/>
      <c r="AP81" s="6"/>
      <c r="AQ81" s="108"/>
      <c r="AR81" s="7"/>
    </row>
    <row r="82" spans="1:53">
      <c r="A82" s="1">
        <v>11</v>
      </c>
      <c r="B82" s="1">
        <v>73</v>
      </c>
      <c r="C82" s="2" t="s">
        <v>6</v>
      </c>
      <c r="D82" s="3" t="s">
        <v>300</v>
      </c>
      <c r="E82" s="3" t="s">
        <v>61</v>
      </c>
      <c r="F82" s="4">
        <f t="shared" si="32"/>
        <v>0.27</v>
      </c>
      <c r="G82" s="4"/>
      <c r="H82" s="4">
        <f t="shared" si="30"/>
        <v>0.27</v>
      </c>
      <c r="I82" s="3"/>
      <c r="J82" s="3"/>
      <c r="K82" s="3">
        <v>0.16</v>
      </c>
      <c r="L82" s="3">
        <v>0.11</v>
      </c>
      <c r="M82" s="3"/>
      <c r="N82" s="3"/>
      <c r="O82" s="3"/>
      <c r="P82" s="3"/>
      <c r="Q82" s="3"/>
      <c r="R82" s="3"/>
      <c r="S82" s="3"/>
      <c r="T82" s="3"/>
      <c r="U82" s="3"/>
      <c r="V82" s="3"/>
      <c r="W82" s="3"/>
      <c r="X82" s="3"/>
      <c r="Y82" s="3"/>
      <c r="Z82" s="3"/>
      <c r="AA82" s="3"/>
      <c r="AB82" s="3"/>
      <c r="AC82" s="3"/>
      <c r="AD82" s="3"/>
      <c r="AE82" s="3"/>
      <c r="AF82" s="3"/>
      <c r="AG82" s="3"/>
      <c r="AH82" s="3"/>
      <c r="AI82" s="3"/>
      <c r="AJ82" s="5" t="s">
        <v>62</v>
      </c>
      <c r="AK82" s="5"/>
      <c r="AL82" s="5" t="s">
        <v>43</v>
      </c>
      <c r="AM82" s="4">
        <v>0.27</v>
      </c>
      <c r="AN82" s="4">
        <f t="shared" si="31"/>
        <v>0</v>
      </c>
      <c r="AO82" s="5"/>
      <c r="AP82" s="6"/>
      <c r="AQ82" s="108"/>
      <c r="AR82" s="7"/>
      <c r="BA82" s="16"/>
    </row>
    <row r="83" spans="1:53">
      <c r="A83" s="1">
        <v>12</v>
      </c>
      <c r="B83" s="1">
        <v>74</v>
      </c>
      <c r="C83" s="2" t="s">
        <v>6</v>
      </c>
      <c r="D83" s="3" t="s">
        <v>257</v>
      </c>
      <c r="E83" s="3" t="s">
        <v>561</v>
      </c>
      <c r="F83" s="4">
        <f t="shared" si="32"/>
        <v>1.5</v>
      </c>
      <c r="G83" s="4"/>
      <c r="H83" s="4">
        <f t="shared" si="30"/>
        <v>1.5</v>
      </c>
      <c r="I83" s="3">
        <v>1.5</v>
      </c>
      <c r="J83" s="3"/>
      <c r="K83" s="3"/>
      <c r="L83" s="3"/>
      <c r="M83" s="3"/>
      <c r="N83" s="3"/>
      <c r="O83" s="3"/>
      <c r="P83" s="3"/>
      <c r="Q83" s="3"/>
      <c r="R83" s="3"/>
      <c r="S83" s="3"/>
      <c r="T83" s="3"/>
      <c r="U83" s="3"/>
      <c r="V83" s="3"/>
      <c r="W83" s="3"/>
      <c r="X83" s="3"/>
      <c r="Y83" s="3"/>
      <c r="Z83" s="3"/>
      <c r="AA83" s="3"/>
      <c r="AB83" s="3"/>
      <c r="AC83" s="3"/>
      <c r="AD83" s="3"/>
      <c r="AE83" s="3"/>
      <c r="AF83" s="3"/>
      <c r="AG83" s="3"/>
      <c r="AH83" s="3"/>
      <c r="AI83" s="3"/>
      <c r="AJ83" s="5" t="s">
        <v>58</v>
      </c>
      <c r="AK83" s="5"/>
      <c r="AL83" s="5" t="s">
        <v>43</v>
      </c>
      <c r="AM83" s="4">
        <v>1.5</v>
      </c>
      <c r="AN83" s="4">
        <f t="shared" si="31"/>
        <v>0</v>
      </c>
      <c r="AO83" s="5"/>
      <c r="AP83" s="6"/>
      <c r="AQ83" s="108"/>
      <c r="AR83" s="7"/>
    </row>
    <row r="84" spans="1:53">
      <c r="A84" s="1">
        <v>13</v>
      </c>
      <c r="B84" s="1">
        <v>75</v>
      </c>
      <c r="C84" s="2" t="s">
        <v>6</v>
      </c>
      <c r="D84" s="3" t="s">
        <v>257</v>
      </c>
      <c r="E84" s="3" t="s">
        <v>334</v>
      </c>
      <c r="F84" s="4">
        <f t="shared" si="32"/>
        <v>7.82</v>
      </c>
      <c r="G84" s="4"/>
      <c r="H84" s="4">
        <f t="shared" si="30"/>
        <v>7.82</v>
      </c>
      <c r="I84" s="3">
        <v>7.82</v>
      </c>
      <c r="J84" s="3"/>
      <c r="K84" s="3"/>
      <c r="L84" s="3"/>
      <c r="M84" s="3"/>
      <c r="N84" s="3"/>
      <c r="O84" s="3"/>
      <c r="P84" s="3"/>
      <c r="Q84" s="3"/>
      <c r="R84" s="3"/>
      <c r="S84" s="3"/>
      <c r="T84" s="3"/>
      <c r="U84" s="3"/>
      <c r="V84" s="3"/>
      <c r="W84" s="3"/>
      <c r="X84" s="3"/>
      <c r="Y84" s="3"/>
      <c r="Z84" s="3"/>
      <c r="AA84" s="3"/>
      <c r="AB84" s="3"/>
      <c r="AC84" s="3"/>
      <c r="AD84" s="3"/>
      <c r="AE84" s="3"/>
      <c r="AF84" s="3"/>
      <c r="AG84" s="3"/>
      <c r="AH84" s="3"/>
      <c r="AI84" s="3"/>
      <c r="AJ84" s="5" t="s">
        <v>62</v>
      </c>
      <c r="AK84" s="5"/>
      <c r="AL84" s="5" t="s">
        <v>43</v>
      </c>
      <c r="AM84" s="4">
        <v>7.82</v>
      </c>
      <c r="AN84" s="4">
        <f t="shared" si="31"/>
        <v>0</v>
      </c>
      <c r="AO84" s="5"/>
      <c r="AP84" s="6"/>
      <c r="AQ84" s="108"/>
      <c r="AR84" s="7"/>
    </row>
    <row r="85" spans="1:53">
      <c r="A85" s="1">
        <v>14</v>
      </c>
      <c r="B85" s="1">
        <v>63</v>
      </c>
      <c r="C85" s="2" t="s">
        <v>426</v>
      </c>
      <c r="D85" s="3" t="s">
        <v>296</v>
      </c>
      <c r="E85" s="3" t="s">
        <v>61</v>
      </c>
      <c r="F85" s="4">
        <f t="shared" si="32"/>
        <v>0.51</v>
      </c>
      <c r="G85" s="4"/>
      <c r="H85" s="4">
        <f t="shared" si="30"/>
        <v>0.51</v>
      </c>
      <c r="I85" s="3">
        <v>0.51</v>
      </c>
      <c r="J85" s="3"/>
      <c r="K85" s="3"/>
      <c r="L85" s="3"/>
      <c r="M85" s="3"/>
      <c r="N85" s="3"/>
      <c r="O85" s="3"/>
      <c r="P85" s="3"/>
      <c r="Q85" s="3"/>
      <c r="R85" s="3"/>
      <c r="S85" s="3"/>
      <c r="T85" s="3"/>
      <c r="U85" s="3"/>
      <c r="V85" s="3"/>
      <c r="W85" s="3"/>
      <c r="X85" s="3"/>
      <c r="Y85" s="3"/>
      <c r="Z85" s="3"/>
      <c r="AA85" s="3"/>
      <c r="AB85" s="3"/>
      <c r="AC85" s="3"/>
      <c r="AD85" s="3"/>
      <c r="AE85" s="3"/>
      <c r="AF85" s="3"/>
      <c r="AG85" s="3"/>
      <c r="AH85" s="3"/>
      <c r="AI85" s="3"/>
      <c r="AJ85" s="5" t="s">
        <v>58</v>
      </c>
      <c r="AK85" s="5"/>
      <c r="AL85" s="5" t="s">
        <v>43</v>
      </c>
      <c r="AM85" s="4">
        <v>0.51</v>
      </c>
      <c r="AN85" s="4">
        <f t="shared" si="31"/>
        <v>0</v>
      </c>
      <c r="AO85" s="5"/>
      <c r="AP85" s="6"/>
      <c r="AQ85" s="15"/>
      <c r="AR85" s="7"/>
    </row>
    <row r="86" spans="1:53">
      <c r="A86" s="1">
        <v>15</v>
      </c>
      <c r="B86" s="1">
        <v>64</v>
      </c>
      <c r="C86" s="2" t="s">
        <v>834</v>
      </c>
      <c r="D86" s="3" t="s">
        <v>296</v>
      </c>
      <c r="E86" s="3" t="s">
        <v>332</v>
      </c>
      <c r="F86" s="4">
        <f t="shared" si="32"/>
        <v>6.9</v>
      </c>
      <c r="G86" s="4"/>
      <c r="H86" s="4">
        <f t="shared" si="30"/>
        <v>6.9</v>
      </c>
      <c r="I86" s="3">
        <v>6.9</v>
      </c>
      <c r="J86" s="3"/>
      <c r="K86" s="3"/>
      <c r="L86" s="3"/>
      <c r="M86" s="3"/>
      <c r="N86" s="3"/>
      <c r="O86" s="3"/>
      <c r="P86" s="3"/>
      <c r="Q86" s="3"/>
      <c r="R86" s="3"/>
      <c r="S86" s="3"/>
      <c r="T86" s="3"/>
      <c r="U86" s="3"/>
      <c r="V86" s="3"/>
      <c r="W86" s="3"/>
      <c r="X86" s="3"/>
      <c r="Y86" s="3"/>
      <c r="Z86" s="3"/>
      <c r="AA86" s="3"/>
      <c r="AB86" s="3"/>
      <c r="AC86" s="3"/>
      <c r="AD86" s="3"/>
      <c r="AE86" s="3"/>
      <c r="AF86" s="3"/>
      <c r="AG86" s="3"/>
      <c r="AH86" s="3"/>
      <c r="AI86" s="3"/>
      <c r="AJ86" s="5" t="s">
        <v>58</v>
      </c>
      <c r="AK86" s="5"/>
      <c r="AL86" s="5" t="s">
        <v>43</v>
      </c>
      <c r="AM86" s="4">
        <v>6.9</v>
      </c>
      <c r="AN86" s="4">
        <f t="shared" si="31"/>
        <v>0</v>
      </c>
      <c r="AO86" s="5"/>
      <c r="AP86" s="6"/>
      <c r="AQ86" s="6"/>
      <c r="AR86" s="81"/>
    </row>
    <row r="87" spans="1:53">
      <c r="A87" s="1">
        <v>16</v>
      </c>
      <c r="B87" s="1">
        <v>65</v>
      </c>
      <c r="C87" s="2" t="s">
        <v>428</v>
      </c>
      <c r="D87" s="3" t="s">
        <v>296</v>
      </c>
      <c r="E87" s="3" t="s">
        <v>61</v>
      </c>
      <c r="F87" s="4">
        <f t="shared" si="32"/>
        <v>0.16</v>
      </c>
      <c r="G87" s="4"/>
      <c r="H87" s="4">
        <f t="shared" si="30"/>
        <v>0.16</v>
      </c>
      <c r="I87" s="3"/>
      <c r="J87" s="3"/>
      <c r="K87" s="3"/>
      <c r="L87" s="3"/>
      <c r="M87" s="3"/>
      <c r="N87" s="3"/>
      <c r="O87" s="3"/>
      <c r="P87" s="3"/>
      <c r="Q87" s="3"/>
      <c r="R87" s="3"/>
      <c r="S87" s="3"/>
      <c r="T87" s="3"/>
      <c r="U87" s="3"/>
      <c r="V87" s="3"/>
      <c r="W87" s="3"/>
      <c r="X87" s="3"/>
      <c r="Y87" s="3"/>
      <c r="Z87" s="3"/>
      <c r="AA87" s="3"/>
      <c r="AB87" s="3"/>
      <c r="AC87" s="3"/>
      <c r="AD87" s="3">
        <v>0.16</v>
      </c>
      <c r="AE87" s="3"/>
      <c r="AF87" s="3"/>
      <c r="AG87" s="3"/>
      <c r="AH87" s="3"/>
      <c r="AI87" s="3"/>
      <c r="AJ87" s="5" t="s">
        <v>63</v>
      </c>
      <c r="AK87" s="5"/>
      <c r="AL87" s="5" t="s">
        <v>43</v>
      </c>
      <c r="AM87" s="4">
        <v>0.16</v>
      </c>
      <c r="AN87" s="4">
        <f t="shared" si="31"/>
        <v>0</v>
      </c>
      <c r="AO87" s="5"/>
      <c r="AP87" s="6"/>
      <c r="AQ87" s="108"/>
      <c r="AR87" s="7"/>
    </row>
    <row r="88" spans="1:53" ht="15" customHeight="1">
      <c r="A88" s="1">
        <v>17</v>
      </c>
      <c r="B88" s="1">
        <v>66</v>
      </c>
      <c r="C88" s="2" t="s">
        <v>426</v>
      </c>
      <c r="D88" s="3" t="s">
        <v>296</v>
      </c>
      <c r="E88" s="3" t="s">
        <v>236</v>
      </c>
      <c r="F88" s="4">
        <f>G88+H88</f>
        <v>1.82</v>
      </c>
      <c r="G88" s="4"/>
      <c r="H88" s="4">
        <f>SUM(I88:AI88)</f>
        <v>1.82</v>
      </c>
      <c r="I88" s="3">
        <v>1.82</v>
      </c>
      <c r="J88" s="3"/>
      <c r="K88" s="3"/>
      <c r="L88" s="3"/>
      <c r="M88" s="3"/>
      <c r="N88" s="3"/>
      <c r="O88" s="3"/>
      <c r="P88" s="3"/>
      <c r="Q88" s="3"/>
      <c r="R88" s="3"/>
      <c r="S88" s="3"/>
      <c r="T88" s="3"/>
      <c r="U88" s="3"/>
      <c r="V88" s="3"/>
      <c r="W88" s="3"/>
      <c r="X88" s="3"/>
      <c r="Y88" s="3"/>
      <c r="Z88" s="3"/>
      <c r="AA88" s="3"/>
      <c r="AB88" s="3"/>
      <c r="AC88" s="3"/>
      <c r="AD88" s="3"/>
      <c r="AE88" s="3"/>
      <c r="AF88" s="3"/>
      <c r="AG88" s="3"/>
      <c r="AH88" s="3"/>
      <c r="AI88" s="3"/>
      <c r="AJ88" s="5" t="s">
        <v>62</v>
      </c>
      <c r="AK88" s="5"/>
      <c r="AL88" s="5" t="s">
        <v>43</v>
      </c>
      <c r="AM88" s="4">
        <v>1.82</v>
      </c>
      <c r="AN88" s="4">
        <f t="shared" si="31"/>
        <v>0</v>
      </c>
      <c r="AO88" s="5"/>
      <c r="AP88" s="6"/>
      <c r="AQ88" s="6"/>
      <c r="AR88" s="7"/>
    </row>
    <row r="89" spans="1:53">
      <c r="A89" s="1">
        <v>18</v>
      </c>
      <c r="B89" s="1">
        <v>78</v>
      </c>
      <c r="C89" s="2" t="s">
        <v>6</v>
      </c>
      <c r="D89" s="3" t="s">
        <v>7</v>
      </c>
      <c r="E89" s="3" t="s">
        <v>61</v>
      </c>
      <c r="F89" s="4">
        <f t="shared" si="32"/>
        <v>0.63</v>
      </c>
      <c r="G89" s="4"/>
      <c r="H89" s="4">
        <f t="shared" si="30"/>
        <v>0.63</v>
      </c>
      <c r="I89" s="3">
        <v>0.63</v>
      </c>
      <c r="J89" s="3"/>
      <c r="K89" s="3"/>
      <c r="L89" s="3"/>
      <c r="M89" s="3"/>
      <c r="N89" s="3"/>
      <c r="O89" s="3"/>
      <c r="P89" s="3"/>
      <c r="Q89" s="3"/>
      <c r="R89" s="3"/>
      <c r="S89" s="3"/>
      <c r="T89" s="3"/>
      <c r="U89" s="3"/>
      <c r="V89" s="3"/>
      <c r="W89" s="3"/>
      <c r="X89" s="3"/>
      <c r="Y89" s="3"/>
      <c r="Z89" s="3"/>
      <c r="AA89" s="3"/>
      <c r="AB89" s="3"/>
      <c r="AC89" s="3"/>
      <c r="AD89" s="3"/>
      <c r="AE89" s="3"/>
      <c r="AF89" s="3"/>
      <c r="AG89" s="3"/>
      <c r="AH89" s="3"/>
      <c r="AI89" s="3"/>
      <c r="AJ89" s="5" t="s">
        <v>58</v>
      </c>
      <c r="AK89" s="5"/>
      <c r="AL89" s="5" t="s">
        <v>43</v>
      </c>
      <c r="AM89" s="4">
        <v>0.63</v>
      </c>
      <c r="AN89" s="4">
        <f t="shared" si="31"/>
        <v>0</v>
      </c>
      <c r="AO89" s="5"/>
      <c r="AP89" s="6"/>
      <c r="AQ89" s="15"/>
      <c r="AR89" s="81"/>
    </row>
    <row r="90" spans="1:53" s="107" customFormat="1" ht="38.25">
      <c r="A90" s="1">
        <v>19</v>
      </c>
      <c r="B90" s="1">
        <v>79</v>
      </c>
      <c r="C90" s="2" t="s">
        <v>242</v>
      </c>
      <c r="D90" s="3" t="s">
        <v>7</v>
      </c>
      <c r="E90" s="3" t="s">
        <v>61</v>
      </c>
      <c r="F90" s="4">
        <f t="shared" si="32"/>
        <v>0.19</v>
      </c>
      <c r="G90" s="4"/>
      <c r="H90" s="4">
        <f t="shared" si="30"/>
        <v>0.19</v>
      </c>
      <c r="I90" s="3"/>
      <c r="J90" s="3"/>
      <c r="K90" s="3"/>
      <c r="L90" s="3"/>
      <c r="M90" s="3"/>
      <c r="N90" s="3"/>
      <c r="O90" s="3"/>
      <c r="P90" s="3">
        <v>0.03</v>
      </c>
      <c r="Q90" s="3">
        <v>0.16</v>
      </c>
      <c r="R90" s="3"/>
      <c r="S90" s="3"/>
      <c r="T90" s="3"/>
      <c r="U90" s="3"/>
      <c r="V90" s="3"/>
      <c r="W90" s="3"/>
      <c r="X90" s="3"/>
      <c r="Y90" s="3"/>
      <c r="Z90" s="3"/>
      <c r="AA90" s="3"/>
      <c r="AB90" s="3"/>
      <c r="AC90" s="3"/>
      <c r="AD90" s="3"/>
      <c r="AE90" s="3"/>
      <c r="AF90" s="3"/>
      <c r="AG90" s="3"/>
      <c r="AH90" s="3"/>
      <c r="AI90" s="3"/>
      <c r="AJ90" s="5" t="s">
        <v>44</v>
      </c>
      <c r="AK90" s="5" t="s">
        <v>63</v>
      </c>
      <c r="AL90" s="5" t="s">
        <v>43</v>
      </c>
      <c r="AM90" s="4">
        <v>0.19</v>
      </c>
      <c r="AN90" s="4">
        <f t="shared" si="31"/>
        <v>0</v>
      </c>
      <c r="AO90" s="5" t="s">
        <v>784</v>
      </c>
      <c r="AP90" s="6"/>
      <c r="AQ90" s="6" t="s">
        <v>728</v>
      </c>
      <c r="AR90" s="81"/>
    </row>
    <row r="91" spans="1:53" s="10" customFormat="1" ht="36">
      <c r="A91" s="1">
        <v>20</v>
      </c>
      <c r="B91" s="27"/>
      <c r="C91" s="28" t="s">
        <v>814</v>
      </c>
      <c r="D91" s="31" t="s">
        <v>542</v>
      </c>
      <c r="E91" s="29" t="s">
        <v>61</v>
      </c>
      <c r="F91" s="4">
        <f t="shared" ref="F91" si="33">G91+H91</f>
        <v>88.16</v>
      </c>
      <c r="G91" s="4"/>
      <c r="H91" s="4">
        <f t="shared" ref="H91" si="34">SUM(I91:AI91)</f>
        <v>88.16</v>
      </c>
      <c r="I91" s="29">
        <v>88.16</v>
      </c>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31" t="s">
        <v>42</v>
      </c>
      <c r="AK91" s="31"/>
      <c r="AL91" s="5" t="s">
        <v>43</v>
      </c>
      <c r="AM91" s="9">
        <v>88.16</v>
      </c>
      <c r="AN91" s="4">
        <f t="shared" si="31"/>
        <v>0</v>
      </c>
      <c r="AO91" s="9" t="s">
        <v>791</v>
      </c>
      <c r="AP91" s="12" t="s">
        <v>589</v>
      </c>
      <c r="AQ91" s="31"/>
      <c r="AR91" s="12" t="s">
        <v>800</v>
      </c>
    </row>
    <row r="92" spans="1:53" s="51" customFormat="1" ht="15" customHeight="1">
      <c r="A92" s="36">
        <v>4.2</v>
      </c>
      <c r="B92" s="86"/>
      <c r="C92" s="38" t="s">
        <v>725</v>
      </c>
      <c r="D92" s="48"/>
      <c r="E92" s="48"/>
      <c r="F92" s="40">
        <f t="shared" si="32"/>
        <v>0.56999999999999995</v>
      </c>
      <c r="G92" s="40">
        <f>G93</f>
        <v>0</v>
      </c>
      <c r="H92" s="40">
        <f>H93</f>
        <v>0.56999999999999995</v>
      </c>
      <c r="I92" s="40">
        <f t="shared" ref="I92:AN92" si="35">I93</f>
        <v>0.56999999999999995</v>
      </c>
      <c r="J92" s="40">
        <f t="shared" si="35"/>
        <v>0</v>
      </c>
      <c r="K92" s="40">
        <f t="shared" si="35"/>
        <v>0</v>
      </c>
      <c r="L92" s="40">
        <f t="shared" si="35"/>
        <v>0</v>
      </c>
      <c r="M92" s="40">
        <f t="shared" si="35"/>
        <v>0</v>
      </c>
      <c r="N92" s="40">
        <f t="shared" si="35"/>
        <v>0</v>
      </c>
      <c r="O92" s="40">
        <f t="shared" si="35"/>
        <v>0</v>
      </c>
      <c r="P92" s="40">
        <f t="shared" si="35"/>
        <v>0</v>
      </c>
      <c r="Q92" s="40">
        <f t="shared" si="35"/>
        <v>0</v>
      </c>
      <c r="R92" s="40">
        <f t="shared" si="35"/>
        <v>0</v>
      </c>
      <c r="S92" s="40">
        <f t="shared" si="35"/>
        <v>0</v>
      </c>
      <c r="T92" s="40">
        <f t="shared" si="35"/>
        <v>0</v>
      </c>
      <c r="U92" s="40">
        <f t="shared" si="35"/>
        <v>0</v>
      </c>
      <c r="V92" s="40">
        <f t="shared" si="35"/>
        <v>0</v>
      </c>
      <c r="W92" s="40">
        <f t="shared" si="35"/>
        <v>0</v>
      </c>
      <c r="X92" s="40">
        <f t="shared" si="35"/>
        <v>0</v>
      </c>
      <c r="Y92" s="40">
        <f t="shared" si="35"/>
        <v>0</v>
      </c>
      <c r="Z92" s="40">
        <f t="shared" si="35"/>
        <v>0</v>
      </c>
      <c r="AA92" s="40">
        <f t="shared" si="35"/>
        <v>0</v>
      </c>
      <c r="AB92" s="40">
        <f t="shared" si="35"/>
        <v>0</v>
      </c>
      <c r="AC92" s="40">
        <f t="shared" si="35"/>
        <v>0</v>
      </c>
      <c r="AD92" s="40">
        <f t="shared" si="35"/>
        <v>0</v>
      </c>
      <c r="AE92" s="40">
        <f t="shared" si="35"/>
        <v>0</v>
      </c>
      <c r="AF92" s="40">
        <f t="shared" si="35"/>
        <v>0</v>
      </c>
      <c r="AG92" s="40">
        <f t="shared" si="35"/>
        <v>0</v>
      </c>
      <c r="AH92" s="40">
        <f t="shared" si="35"/>
        <v>0</v>
      </c>
      <c r="AI92" s="40">
        <f t="shared" si="35"/>
        <v>0</v>
      </c>
      <c r="AJ92" s="40"/>
      <c r="AK92" s="40"/>
      <c r="AL92" s="40"/>
      <c r="AM92" s="40">
        <f t="shared" si="35"/>
        <v>0.5</v>
      </c>
      <c r="AN92" s="40">
        <f t="shared" si="35"/>
        <v>6.9999999999999951E-2</v>
      </c>
      <c r="AO92" s="40"/>
      <c r="AP92" s="41"/>
      <c r="AQ92" s="41"/>
      <c r="AR92" s="41"/>
    </row>
    <row r="93" spans="1:53" ht="15" customHeight="1">
      <c r="A93" s="1">
        <v>1</v>
      </c>
      <c r="B93" s="1">
        <v>59</v>
      </c>
      <c r="C93" s="2" t="s">
        <v>425</v>
      </c>
      <c r="D93" s="3" t="s">
        <v>297</v>
      </c>
      <c r="E93" s="3" t="s">
        <v>332</v>
      </c>
      <c r="F93" s="4">
        <f t="shared" si="26"/>
        <v>0.56999999999999995</v>
      </c>
      <c r="G93" s="4"/>
      <c r="H93" s="4">
        <f t="shared" si="30"/>
        <v>0.56999999999999995</v>
      </c>
      <c r="I93" s="3">
        <v>0.56999999999999995</v>
      </c>
      <c r="J93" s="3"/>
      <c r="K93" s="3"/>
      <c r="L93" s="3"/>
      <c r="M93" s="3"/>
      <c r="N93" s="3"/>
      <c r="O93" s="3"/>
      <c r="P93" s="3"/>
      <c r="Q93" s="3"/>
      <c r="R93" s="3"/>
      <c r="S93" s="3"/>
      <c r="T93" s="3"/>
      <c r="U93" s="3"/>
      <c r="V93" s="3"/>
      <c r="W93" s="3"/>
      <c r="X93" s="3"/>
      <c r="Y93" s="3"/>
      <c r="Z93" s="3"/>
      <c r="AA93" s="3"/>
      <c r="AB93" s="3"/>
      <c r="AC93" s="3"/>
      <c r="AD93" s="3"/>
      <c r="AE93" s="3"/>
      <c r="AF93" s="3"/>
      <c r="AG93" s="3"/>
      <c r="AH93" s="3"/>
      <c r="AI93" s="3"/>
      <c r="AJ93" s="5" t="s">
        <v>63</v>
      </c>
      <c r="AK93" s="5"/>
      <c r="AL93" s="5" t="s">
        <v>538</v>
      </c>
      <c r="AM93" s="4">
        <v>0.5</v>
      </c>
      <c r="AN93" s="4">
        <f>H93-AM93</f>
        <v>6.9999999999999951E-2</v>
      </c>
      <c r="AO93" s="5"/>
      <c r="AP93" s="6"/>
      <c r="AQ93" s="6" t="s">
        <v>693</v>
      </c>
      <c r="AR93" s="7"/>
    </row>
    <row r="94" spans="1:53" s="54" customFormat="1" ht="15" customHeight="1">
      <c r="A94" s="36">
        <v>4.3</v>
      </c>
      <c r="B94" s="46"/>
      <c r="C94" s="52" t="s">
        <v>713</v>
      </c>
      <c r="D94" s="36"/>
      <c r="E94" s="36"/>
      <c r="F94" s="40">
        <f>G94+H94</f>
        <v>31.63</v>
      </c>
      <c r="G94" s="40">
        <f>SUM(G95:G101)</f>
        <v>0</v>
      </c>
      <c r="H94" s="40">
        <f t="shared" ref="H94:AN94" si="36">SUM(H95:H101)</f>
        <v>31.63</v>
      </c>
      <c r="I94" s="40">
        <f t="shared" si="36"/>
        <v>29.63</v>
      </c>
      <c r="J94" s="40">
        <f t="shared" si="36"/>
        <v>0</v>
      </c>
      <c r="K94" s="40">
        <f t="shared" si="36"/>
        <v>0</v>
      </c>
      <c r="L94" s="40">
        <f t="shared" si="36"/>
        <v>0</v>
      </c>
      <c r="M94" s="40">
        <f t="shared" si="36"/>
        <v>0</v>
      </c>
      <c r="N94" s="40">
        <f t="shared" si="36"/>
        <v>0</v>
      </c>
      <c r="O94" s="40">
        <f t="shared" si="36"/>
        <v>0</v>
      </c>
      <c r="P94" s="40">
        <f t="shared" si="36"/>
        <v>0</v>
      </c>
      <c r="Q94" s="40">
        <f t="shared" si="36"/>
        <v>0</v>
      </c>
      <c r="R94" s="40">
        <f t="shared" si="36"/>
        <v>0</v>
      </c>
      <c r="S94" s="40">
        <f t="shared" si="36"/>
        <v>0</v>
      </c>
      <c r="T94" s="40">
        <f t="shared" si="36"/>
        <v>0</v>
      </c>
      <c r="U94" s="40">
        <f t="shared" si="36"/>
        <v>0</v>
      </c>
      <c r="V94" s="40">
        <f t="shared" si="36"/>
        <v>0</v>
      </c>
      <c r="W94" s="40">
        <f t="shared" si="36"/>
        <v>0</v>
      </c>
      <c r="X94" s="40">
        <f t="shared" si="36"/>
        <v>0</v>
      </c>
      <c r="Y94" s="40">
        <f t="shared" si="36"/>
        <v>0</v>
      </c>
      <c r="Z94" s="40">
        <f t="shared" si="36"/>
        <v>0</v>
      </c>
      <c r="AA94" s="40">
        <f t="shared" si="36"/>
        <v>0</v>
      </c>
      <c r="AB94" s="40">
        <f t="shared" si="36"/>
        <v>0</v>
      </c>
      <c r="AC94" s="40">
        <f t="shared" si="36"/>
        <v>0</v>
      </c>
      <c r="AD94" s="40">
        <f t="shared" si="36"/>
        <v>0</v>
      </c>
      <c r="AE94" s="40">
        <f t="shared" si="36"/>
        <v>0</v>
      </c>
      <c r="AF94" s="40">
        <f t="shared" si="36"/>
        <v>0</v>
      </c>
      <c r="AG94" s="40">
        <f t="shared" si="36"/>
        <v>0</v>
      </c>
      <c r="AH94" s="40">
        <f t="shared" si="36"/>
        <v>0</v>
      </c>
      <c r="AI94" s="40">
        <f t="shared" si="36"/>
        <v>0</v>
      </c>
      <c r="AJ94" s="40">
        <f t="shared" si="36"/>
        <v>0</v>
      </c>
      <c r="AK94" s="40">
        <f t="shared" si="36"/>
        <v>0</v>
      </c>
      <c r="AL94" s="40">
        <f t="shared" si="36"/>
        <v>0</v>
      </c>
      <c r="AM94" s="40">
        <f t="shared" si="36"/>
        <v>0</v>
      </c>
      <c r="AN94" s="40">
        <f t="shared" si="36"/>
        <v>31.63</v>
      </c>
      <c r="AO94" s="40">
        <f t="shared" ref="AO94" si="37">SUM(AO95:AO101)</f>
        <v>0</v>
      </c>
      <c r="AP94" s="36"/>
      <c r="AQ94" s="36"/>
      <c r="AR94" s="53"/>
    </row>
    <row r="95" spans="1:53" ht="15" customHeight="1">
      <c r="A95" s="1">
        <v>1</v>
      </c>
      <c r="B95" s="1"/>
      <c r="C95" s="2" t="s">
        <v>616</v>
      </c>
      <c r="D95" s="3" t="s">
        <v>321</v>
      </c>
      <c r="E95" s="3" t="s">
        <v>61</v>
      </c>
      <c r="F95" s="4">
        <f>G95+H95</f>
        <v>2.2999999999999998</v>
      </c>
      <c r="G95" s="4"/>
      <c r="H95" s="4">
        <f>SUM(I95:AI95)</f>
        <v>2.2999999999999998</v>
      </c>
      <c r="I95" s="3">
        <v>2.2999999999999998</v>
      </c>
      <c r="J95" s="3"/>
      <c r="K95" s="3"/>
      <c r="L95" s="3"/>
      <c r="M95" s="3"/>
      <c r="N95" s="3"/>
      <c r="O95" s="3"/>
      <c r="P95" s="3"/>
      <c r="Q95" s="3"/>
      <c r="R95" s="3"/>
      <c r="S95" s="3"/>
      <c r="T95" s="3"/>
      <c r="U95" s="3"/>
      <c r="V95" s="3"/>
      <c r="W95" s="3"/>
      <c r="X95" s="3"/>
      <c r="Y95" s="3"/>
      <c r="Z95" s="3"/>
      <c r="AA95" s="3"/>
      <c r="AB95" s="3"/>
      <c r="AC95" s="3"/>
      <c r="AD95" s="3"/>
      <c r="AE95" s="3"/>
      <c r="AF95" s="3"/>
      <c r="AG95" s="3"/>
      <c r="AH95" s="3"/>
      <c r="AI95" s="3"/>
      <c r="AJ95" s="5"/>
      <c r="AK95" s="5"/>
      <c r="AL95" s="5" t="s">
        <v>385</v>
      </c>
      <c r="AM95" s="4"/>
      <c r="AN95" s="4">
        <f t="shared" ref="AN95:AN101" si="38">H95-AM95</f>
        <v>2.2999999999999998</v>
      </c>
      <c r="AO95" s="5"/>
      <c r="AP95" s="6"/>
      <c r="AQ95" s="108"/>
      <c r="AR95" s="7"/>
    </row>
    <row r="96" spans="1:53" ht="15" customHeight="1">
      <c r="A96" s="1">
        <v>2</v>
      </c>
      <c r="B96" s="1"/>
      <c r="C96" s="2" t="s">
        <v>426</v>
      </c>
      <c r="D96" s="3" t="s">
        <v>257</v>
      </c>
      <c r="E96" s="3" t="s">
        <v>61</v>
      </c>
      <c r="F96" s="4">
        <v>0.6</v>
      </c>
      <c r="G96" s="4"/>
      <c r="H96" s="4">
        <f>SUM(I96:AI96)</f>
        <v>0.6</v>
      </c>
      <c r="I96" s="3">
        <v>0.6</v>
      </c>
      <c r="J96" s="3"/>
      <c r="K96" s="3"/>
      <c r="L96" s="3"/>
      <c r="M96" s="3"/>
      <c r="N96" s="3"/>
      <c r="O96" s="3"/>
      <c r="P96" s="3"/>
      <c r="Q96" s="3"/>
      <c r="R96" s="3"/>
      <c r="S96" s="3"/>
      <c r="T96" s="3"/>
      <c r="U96" s="3"/>
      <c r="V96" s="3"/>
      <c r="W96" s="3"/>
      <c r="X96" s="3"/>
      <c r="Y96" s="3"/>
      <c r="Z96" s="3"/>
      <c r="AA96" s="3"/>
      <c r="AB96" s="3"/>
      <c r="AC96" s="3"/>
      <c r="AD96" s="3"/>
      <c r="AE96" s="3"/>
      <c r="AF96" s="3"/>
      <c r="AG96" s="3"/>
      <c r="AH96" s="3"/>
      <c r="AI96" s="3"/>
      <c r="AJ96" s="5"/>
      <c r="AK96" s="5"/>
      <c r="AL96" s="6" t="s">
        <v>385</v>
      </c>
      <c r="AM96" s="4"/>
      <c r="AN96" s="4">
        <f t="shared" si="38"/>
        <v>0.6</v>
      </c>
      <c r="AO96" s="6"/>
      <c r="AP96" s="6" t="s">
        <v>631</v>
      </c>
      <c r="AQ96" s="6"/>
      <c r="AR96" s="7"/>
      <c r="AS96" s="47" t="s">
        <v>620</v>
      </c>
    </row>
    <row r="97" spans="1:44" ht="15" customHeight="1">
      <c r="A97" s="1">
        <v>3</v>
      </c>
      <c r="B97" s="1"/>
      <c r="C97" s="2" t="s">
        <v>426</v>
      </c>
      <c r="D97" s="3" t="s">
        <v>279</v>
      </c>
      <c r="E97" s="3" t="s">
        <v>332</v>
      </c>
      <c r="F97" s="4">
        <f>G97+H97</f>
        <v>10.84</v>
      </c>
      <c r="G97" s="4"/>
      <c r="H97" s="4">
        <f>SUM(I97:AI97)</f>
        <v>10.84</v>
      </c>
      <c r="I97" s="3">
        <f>6.19+4.65</f>
        <v>10.84</v>
      </c>
      <c r="J97" s="3"/>
      <c r="K97" s="3"/>
      <c r="L97" s="3"/>
      <c r="M97" s="3"/>
      <c r="N97" s="3"/>
      <c r="O97" s="3"/>
      <c r="P97" s="3"/>
      <c r="Q97" s="3"/>
      <c r="R97" s="3"/>
      <c r="S97" s="3"/>
      <c r="T97" s="3"/>
      <c r="U97" s="3"/>
      <c r="V97" s="3"/>
      <c r="W97" s="3"/>
      <c r="X97" s="3"/>
      <c r="Y97" s="3"/>
      <c r="Z97" s="3"/>
      <c r="AA97" s="3"/>
      <c r="AB97" s="3"/>
      <c r="AC97" s="3"/>
      <c r="AD97" s="3"/>
      <c r="AE97" s="3"/>
      <c r="AF97" s="3"/>
      <c r="AG97" s="3"/>
      <c r="AH97" s="3"/>
      <c r="AI97" s="3"/>
      <c r="AJ97" s="5"/>
      <c r="AK97" s="5"/>
      <c r="AL97" s="20" t="s">
        <v>808</v>
      </c>
      <c r="AM97" s="4"/>
      <c r="AN97" s="4">
        <f t="shared" si="38"/>
        <v>10.84</v>
      </c>
      <c r="AO97" s="5"/>
      <c r="AP97" s="6"/>
      <c r="AQ97" s="6"/>
      <c r="AR97" s="7"/>
    </row>
    <row r="98" spans="1:44">
      <c r="A98" s="1">
        <v>4</v>
      </c>
      <c r="B98" s="1"/>
      <c r="C98" s="2" t="s">
        <v>426</v>
      </c>
      <c r="D98" s="3" t="s">
        <v>328</v>
      </c>
      <c r="E98" s="3" t="s">
        <v>332</v>
      </c>
      <c r="F98" s="4">
        <f t="shared" ref="F98:F101" si="39">G98+H98</f>
        <v>7.26</v>
      </c>
      <c r="G98" s="4"/>
      <c r="H98" s="4">
        <f t="shared" ref="H98:H100" si="40">SUM(I98:AI98)</f>
        <v>7.26</v>
      </c>
      <c r="I98" s="3">
        <v>7.26</v>
      </c>
      <c r="J98" s="3"/>
      <c r="K98" s="3"/>
      <c r="L98" s="3"/>
      <c r="M98" s="3"/>
      <c r="N98" s="3"/>
      <c r="O98" s="3"/>
      <c r="P98" s="3"/>
      <c r="Q98" s="3"/>
      <c r="R98" s="3"/>
      <c r="S98" s="3"/>
      <c r="T98" s="3"/>
      <c r="U98" s="3"/>
      <c r="V98" s="3"/>
      <c r="W98" s="3"/>
      <c r="X98" s="3"/>
      <c r="Y98" s="3"/>
      <c r="Z98" s="3"/>
      <c r="AA98" s="3"/>
      <c r="AB98" s="3"/>
      <c r="AC98" s="3"/>
      <c r="AD98" s="3"/>
      <c r="AE98" s="3"/>
      <c r="AF98" s="3"/>
      <c r="AG98" s="3"/>
      <c r="AH98" s="3"/>
      <c r="AI98" s="3"/>
      <c r="AJ98" s="5"/>
      <c r="AK98" s="5"/>
      <c r="AL98" s="5" t="s">
        <v>667</v>
      </c>
      <c r="AM98" s="4"/>
      <c r="AN98" s="4">
        <f t="shared" si="38"/>
        <v>7.26</v>
      </c>
      <c r="AO98" s="5"/>
      <c r="AP98" s="6"/>
      <c r="AQ98" s="6"/>
      <c r="AR98" s="7"/>
    </row>
    <row r="99" spans="1:44">
      <c r="A99" s="1">
        <v>5</v>
      </c>
      <c r="B99" s="1"/>
      <c r="C99" s="2" t="s">
        <v>426</v>
      </c>
      <c r="D99" s="3" t="s">
        <v>328</v>
      </c>
      <c r="E99" s="3" t="s">
        <v>332</v>
      </c>
      <c r="F99" s="4">
        <f t="shared" si="39"/>
        <v>5.72</v>
      </c>
      <c r="G99" s="4"/>
      <c r="H99" s="4">
        <f t="shared" si="40"/>
        <v>5.72</v>
      </c>
      <c r="I99" s="3">
        <v>5.72</v>
      </c>
      <c r="J99" s="3"/>
      <c r="K99" s="3"/>
      <c r="L99" s="3"/>
      <c r="M99" s="3"/>
      <c r="N99" s="3"/>
      <c r="O99" s="3"/>
      <c r="P99" s="3"/>
      <c r="Q99" s="3"/>
      <c r="R99" s="3"/>
      <c r="S99" s="3"/>
      <c r="T99" s="3"/>
      <c r="U99" s="3"/>
      <c r="V99" s="3"/>
      <c r="W99" s="3"/>
      <c r="X99" s="3"/>
      <c r="Y99" s="3"/>
      <c r="Z99" s="3"/>
      <c r="AA99" s="3"/>
      <c r="AB99" s="3"/>
      <c r="AC99" s="3"/>
      <c r="AD99" s="3"/>
      <c r="AE99" s="3"/>
      <c r="AF99" s="3"/>
      <c r="AG99" s="3"/>
      <c r="AH99" s="3"/>
      <c r="AI99" s="3"/>
      <c r="AJ99" s="5"/>
      <c r="AK99" s="5"/>
      <c r="AL99" s="5" t="s">
        <v>667</v>
      </c>
      <c r="AM99" s="4"/>
      <c r="AN99" s="4">
        <f t="shared" si="38"/>
        <v>5.72</v>
      </c>
      <c r="AO99" s="5"/>
      <c r="AP99" s="6"/>
      <c r="AQ99" s="6"/>
      <c r="AR99" s="7"/>
    </row>
    <row r="100" spans="1:44">
      <c r="A100" s="1">
        <v>6</v>
      </c>
      <c r="B100" s="1"/>
      <c r="C100" s="2" t="s">
        <v>426</v>
      </c>
      <c r="D100" s="3" t="s">
        <v>328</v>
      </c>
      <c r="E100" s="3" t="s">
        <v>332</v>
      </c>
      <c r="F100" s="4">
        <f t="shared" si="39"/>
        <v>2.91</v>
      </c>
      <c r="G100" s="4"/>
      <c r="H100" s="4">
        <f t="shared" si="40"/>
        <v>2.91</v>
      </c>
      <c r="I100" s="3">
        <v>2.91</v>
      </c>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5"/>
      <c r="AK100" s="5"/>
      <c r="AL100" s="5" t="s">
        <v>667</v>
      </c>
      <c r="AM100" s="4"/>
      <c r="AN100" s="4">
        <f t="shared" si="38"/>
        <v>2.91</v>
      </c>
      <c r="AO100" s="5"/>
      <c r="AP100" s="6"/>
      <c r="AQ100" s="6"/>
      <c r="AR100" s="7"/>
    </row>
    <row r="101" spans="1:44">
      <c r="A101" s="1"/>
      <c r="B101" s="1"/>
      <c r="C101" s="2" t="s">
        <v>427</v>
      </c>
      <c r="D101" s="3" t="s">
        <v>7</v>
      </c>
      <c r="E101" s="3" t="s">
        <v>61</v>
      </c>
      <c r="F101" s="4">
        <f t="shared" si="39"/>
        <v>2</v>
      </c>
      <c r="G101" s="4"/>
      <c r="H101" s="4">
        <v>2</v>
      </c>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5"/>
      <c r="AK101" s="5"/>
      <c r="AL101" s="5"/>
      <c r="AM101" s="4"/>
      <c r="AN101" s="4">
        <f t="shared" si="38"/>
        <v>2</v>
      </c>
      <c r="AO101" s="5"/>
      <c r="AP101" s="6"/>
      <c r="AQ101" s="6"/>
      <c r="AR101" s="7"/>
    </row>
    <row r="102" spans="1:44" s="54" customFormat="1" ht="13.5">
      <c r="A102" s="36">
        <v>4.4000000000000004</v>
      </c>
      <c r="B102" s="46"/>
      <c r="C102" s="52" t="s">
        <v>720</v>
      </c>
      <c r="D102" s="36"/>
      <c r="E102" s="36"/>
      <c r="F102" s="40">
        <f>F103+F104</f>
        <v>0</v>
      </c>
      <c r="G102" s="40">
        <f t="shared" ref="G102:AN102" si="41">G103+G104</f>
        <v>0</v>
      </c>
      <c r="H102" s="40">
        <f t="shared" si="41"/>
        <v>0</v>
      </c>
      <c r="I102" s="40">
        <f t="shared" si="41"/>
        <v>0</v>
      </c>
      <c r="J102" s="40">
        <f t="shared" si="41"/>
        <v>0</v>
      </c>
      <c r="K102" s="40">
        <f t="shared" si="41"/>
        <v>0</v>
      </c>
      <c r="L102" s="40">
        <f t="shared" si="41"/>
        <v>0</v>
      </c>
      <c r="M102" s="40">
        <f t="shared" si="41"/>
        <v>0</v>
      </c>
      <c r="N102" s="40">
        <f t="shared" si="41"/>
        <v>0</v>
      </c>
      <c r="O102" s="40">
        <f t="shared" si="41"/>
        <v>0</v>
      </c>
      <c r="P102" s="40">
        <f t="shared" si="41"/>
        <v>0</v>
      </c>
      <c r="Q102" s="40">
        <f t="shared" si="41"/>
        <v>0</v>
      </c>
      <c r="R102" s="40">
        <f t="shared" si="41"/>
        <v>0</v>
      </c>
      <c r="S102" s="40">
        <f t="shared" si="41"/>
        <v>0</v>
      </c>
      <c r="T102" s="40">
        <f t="shared" si="41"/>
        <v>0</v>
      </c>
      <c r="U102" s="40">
        <f t="shared" si="41"/>
        <v>0</v>
      </c>
      <c r="V102" s="40">
        <f t="shared" si="41"/>
        <v>0</v>
      </c>
      <c r="W102" s="40">
        <f t="shared" si="41"/>
        <v>0</v>
      </c>
      <c r="X102" s="40">
        <f t="shared" si="41"/>
        <v>0</v>
      </c>
      <c r="Y102" s="40">
        <f t="shared" si="41"/>
        <v>0</v>
      </c>
      <c r="Z102" s="40">
        <f t="shared" si="41"/>
        <v>0</v>
      </c>
      <c r="AA102" s="40">
        <f t="shared" si="41"/>
        <v>0</v>
      </c>
      <c r="AB102" s="40">
        <f t="shared" si="41"/>
        <v>0</v>
      </c>
      <c r="AC102" s="40">
        <f t="shared" si="41"/>
        <v>0</v>
      </c>
      <c r="AD102" s="40">
        <f t="shared" si="41"/>
        <v>0</v>
      </c>
      <c r="AE102" s="40">
        <f t="shared" si="41"/>
        <v>0</v>
      </c>
      <c r="AF102" s="40">
        <f t="shared" si="41"/>
        <v>0</v>
      </c>
      <c r="AG102" s="40">
        <f t="shared" si="41"/>
        <v>0</v>
      </c>
      <c r="AH102" s="40">
        <f t="shared" si="41"/>
        <v>0</v>
      </c>
      <c r="AI102" s="40">
        <f t="shared" si="41"/>
        <v>0</v>
      </c>
      <c r="AJ102" s="40"/>
      <c r="AK102" s="40">
        <f t="shared" si="41"/>
        <v>0</v>
      </c>
      <c r="AL102" s="40"/>
      <c r="AM102" s="40">
        <f t="shared" si="41"/>
        <v>2.33</v>
      </c>
      <c r="AN102" s="40">
        <f t="shared" si="41"/>
        <v>-2.33</v>
      </c>
      <c r="AO102" s="40"/>
      <c r="AP102" s="36"/>
      <c r="AQ102" s="36"/>
      <c r="AR102" s="53"/>
    </row>
    <row r="103" spans="1:44" ht="36.75" customHeight="1">
      <c r="A103" s="1">
        <v>1</v>
      </c>
      <c r="B103" s="1">
        <v>58</v>
      </c>
      <c r="C103" s="2" t="s">
        <v>424</v>
      </c>
      <c r="D103" s="3" t="s">
        <v>298</v>
      </c>
      <c r="E103" s="3" t="s">
        <v>61</v>
      </c>
      <c r="F103" s="4">
        <f>G103+H103</f>
        <v>0</v>
      </c>
      <c r="G103" s="4"/>
      <c r="H103" s="4">
        <f>SUM(I103:AI103)</f>
        <v>0</v>
      </c>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5" t="s">
        <v>62</v>
      </c>
      <c r="AK103" s="5"/>
      <c r="AL103" s="5" t="s">
        <v>726</v>
      </c>
      <c r="AM103" s="4">
        <v>1.5</v>
      </c>
      <c r="AN103" s="4">
        <f>H103-AM103</f>
        <v>-1.5</v>
      </c>
      <c r="AO103" s="5" t="s">
        <v>726</v>
      </c>
      <c r="AP103" s="6"/>
      <c r="AQ103" s="6"/>
      <c r="AR103" s="7"/>
    </row>
    <row r="104" spans="1:44" ht="15" customHeight="1">
      <c r="A104" s="1">
        <v>2</v>
      </c>
      <c r="B104" s="1">
        <v>62</v>
      </c>
      <c r="C104" s="2" t="s">
        <v>6</v>
      </c>
      <c r="D104" s="3" t="s">
        <v>247</v>
      </c>
      <c r="E104" s="3" t="s">
        <v>61</v>
      </c>
      <c r="F104" s="4">
        <f>G104+H104</f>
        <v>0</v>
      </c>
      <c r="G104" s="4"/>
      <c r="H104" s="4"/>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5" t="s">
        <v>62</v>
      </c>
      <c r="AK104" s="5"/>
      <c r="AL104" s="5" t="s">
        <v>727</v>
      </c>
      <c r="AM104" s="4">
        <v>0.83</v>
      </c>
      <c r="AN104" s="4">
        <f>H104-AM104</f>
        <v>-0.83</v>
      </c>
      <c r="AO104" s="5" t="s">
        <v>727</v>
      </c>
      <c r="AP104" s="6"/>
      <c r="AQ104" s="15"/>
      <c r="AR104" s="7"/>
    </row>
    <row r="105" spans="1:44" s="47" customFormat="1" ht="15" customHeight="1">
      <c r="A105" s="86" t="s">
        <v>11</v>
      </c>
      <c r="B105" s="86"/>
      <c r="C105" s="35" t="s">
        <v>8</v>
      </c>
      <c r="D105" s="84"/>
      <c r="E105" s="84"/>
      <c r="F105" s="83">
        <f>G105+H105</f>
        <v>166.07000000000002</v>
      </c>
      <c r="G105" s="83">
        <f t="shared" ref="G105:AI105" si="42">G106+G115+G119+G124</f>
        <v>3.03</v>
      </c>
      <c r="H105" s="83">
        <f t="shared" si="42"/>
        <v>163.04000000000002</v>
      </c>
      <c r="I105" s="83">
        <f t="shared" si="42"/>
        <v>140.88</v>
      </c>
      <c r="J105" s="83">
        <f t="shared" si="42"/>
        <v>0</v>
      </c>
      <c r="K105" s="83">
        <f t="shared" si="42"/>
        <v>10.99</v>
      </c>
      <c r="L105" s="83">
        <f t="shared" si="42"/>
        <v>1.19</v>
      </c>
      <c r="M105" s="83">
        <f t="shared" si="42"/>
        <v>0</v>
      </c>
      <c r="N105" s="83">
        <f t="shared" si="42"/>
        <v>0</v>
      </c>
      <c r="O105" s="83">
        <f t="shared" si="42"/>
        <v>3.61</v>
      </c>
      <c r="P105" s="83">
        <f t="shared" si="42"/>
        <v>4.07</v>
      </c>
      <c r="Q105" s="83">
        <f t="shared" si="42"/>
        <v>1.93</v>
      </c>
      <c r="R105" s="83">
        <f t="shared" si="42"/>
        <v>0</v>
      </c>
      <c r="S105" s="83">
        <f t="shared" si="42"/>
        <v>0</v>
      </c>
      <c r="T105" s="83">
        <f t="shared" si="42"/>
        <v>0</v>
      </c>
      <c r="U105" s="83">
        <f t="shared" si="42"/>
        <v>0</v>
      </c>
      <c r="V105" s="83">
        <f t="shared" si="42"/>
        <v>0.17</v>
      </c>
      <c r="W105" s="83">
        <f t="shared" si="42"/>
        <v>0</v>
      </c>
      <c r="X105" s="83">
        <f t="shared" si="42"/>
        <v>0</v>
      </c>
      <c r="Y105" s="83">
        <f t="shared" si="42"/>
        <v>0</v>
      </c>
      <c r="Z105" s="83">
        <f t="shared" si="42"/>
        <v>0</v>
      </c>
      <c r="AA105" s="83">
        <f t="shared" si="42"/>
        <v>0</v>
      </c>
      <c r="AB105" s="83">
        <f t="shared" si="42"/>
        <v>0</v>
      </c>
      <c r="AC105" s="83">
        <f t="shared" si="42"/>
        <v>0</v>
      </c>
      <c r="AD105" s="83">
        <f t="shared" si="42"/>
        <v>0.2</v>
      </c>
      <c r="AE105" s="83">
        <f t="shared" si="42"/>
        <v>0</v>
      </c>
      <c r="AF105" s="83">
        <f t="shared" si="42"/>
        <v>0</v>
      </c>
      <c r="AG105" s="83">
        <f t="shared" si="42"/>
        <v>0</v>
      </c>
      <c r="AH105" s="83">
        <f t="shared" si="42"/>
        <v>0</v>
      </c>
      <c r="AI105" s="83">
        <f t="shared" si="42"/>
        <v>0</v>
      </c>
      <c r="AJ105" s="83"/>
      <c r="AK105" s="83"/>
      <c r="AL105" s="83"/>
      <c r="AM105" s="83">
        <f>AM106+AM115+AM119+AM124</f>
        <v>149.55000000000001</v>
      </c>
      <c r="AN105" s="83">
        <f>AN106+AN115+AN119+AN124</f>
        <v>13.49</v>
      </c>
      <c r="AO105" s="83"/>
      <c r="AP105" s="81" t="s">
        <v>600</v>
      </c>
      <c r="AQ105" s="81"/>
      <c r="AR105" s="7"/>
    </row>
    <row r="106" spans="1:44" s="14" customFormat="1" ht="15" customHeight="1">
      <c r="A106" s="36">
        <v>5.0999999999999996</v>
      </c>
      <c r="B106" s="86"/>
      <c r="C106" s="38" t="s">
        <v>711</v>
      </c>
      <c r="D106" s="48"/>
      <c r="E106" s="48"/>
      <c r="F106" s="40">
        <f>G106+H106</f>
        <v>142.28</v>
      </c>
      <c r="G106" s="40">
        <f t="shared" ref="G106:AN106" si="43">SUM(G107:G114)</f>
        <v>0</v>
      </c>
      <c r="H106" s="40">
        <f t="shared" si="43"/>
        <v>142.28</v>
      </c>
      <c r="I106" s="40">
        <f t="shared" si="43"/>
        <v>125.16</v>
      </c>
      <c r="J106" s="40">
        <f t="shared" si="43"/>
        <v>0</v>
      </c>
      <c r="K106" s="40">
        <f t="shared" si="43"/>
        <v>10.32</v>
      </c>
      <c r="L106" s="40">
        <f t="shared" si="43"/>
        <v>0.94</v>
      </c>
      <c r="M106" s="40">
        <f t="shared" si="43"/>
        <v>0</v>
      </c>
      <c r="N106" s="40">
        <f t="shared" si="43"/>
        <v>0</v>
      </c>
      <c r="O106" s="40">
        <f t="shared" si="43"/>
        <v>0</v>
      </c>
      <c r="P106" s="40">
        <f t="shared" si="43"/>
        <v>3.96</v>
      </c>
      <c r="Q106" s="40">
        <f t="shared" si="43"/>
        <v>1.9</v>
      </c>
      <c r="R106" s="40">
        <f t="shared" si="43"/>
        <v>0</v>
      </c>
      <c r="S106" s="40">
        <f t="shared" si="43"/>
        <v>0</v>
      </c>
      <c r="T106" s="40">
        <f t="shared" si="43"/>
        <v>0</v>
      </c>
      <c r="U106" s="40">
        <f t="shared" si="43"/>
        <v>0</v>
      </c>
      <c r="V106" s="40">
        <f t="shared" si="43"/>
        <v>0</v>
      </c>
      <c r="W106" s="40">
        <f t="shared" si="43"/>
        <v>0</v>
      </c>
      <c r="X106" s="40">
        <f t="shared" si="43"/>
        <v>0</v>
      </c>
      <c r="Y106" s="40">
        <f t="shared" si="43"/>
        <v>0</v>
      </c>
      <c r="Z106" s="40">
        <f t="shared" si="43"/>
        <v>0</v>
      </c>
      <c r="AA106" s="40">
        <f t="shared" si="43"/>
        <v>0</v>
      </c>
      <c r="AB106" s="40">
        <f t="shared" si="43"/>
        <v>0</v>
      </c>
      <c r="AC106" s="40">
        <f t="shared" si="43"/>
        <v>0</v>
      </c>
      <c r="AD106" s="40">
        <f t="shared" si="43"/>
        <v>0</v>
      </c>
      <c r="AE106" s="40">
        <f t="shared" si="43"/>
        <v>0</v>
      </c>
      <c r="AF106" s="40">
        <f t="shared" si="43"/>
        <v>0</v>
      </c>
      <c r="AG106" s="40">
        <f t="shared" si="43"/>
        <v>0</v>
      </c>
      <c r="AH106" s="40">
        <f t="shared" si="43"/>
        <v>0</v>
      </c>
      <c r="AI106" s="40">
        <f t="shared" si="43"/>
        <v>0</v>
      </c>
      <c r="AJ106" s="40">
        <f t="shared" si="43"/>
        <v>0</v>
      </c>
      <c r="AK106" s="40">
        <f t="shared" si="43"/>
        <v>0</v>
      </c>
      <c r="AL106" s="40">
        <f t="shared" si="43"/>
        <v>0</v>
      </c>
      <c r="AM106" s="40">
        <f t="shared" si="43"/>
        <v>142.28</v>
      </c>
      <c r="AN106" s="40">
        <f t="shared" si="43"/>
        <v>0</v>
      </c>
      <c r="AO106" s="40">
        <f t="shared" ref="AO106" si="44">SUM(AO107:AO114)</f>
        <v>0</v>
      </c>
      <c r="AP106" s="41"/>
      <c r="AQ106" s="41"/>
      <c r="AR106" s="13"/>
    </row>
    <row r="107" spans="1:44" ht="15" customHeight="1">
      <c r="A107" s="1">
        <v>1</v>
      </c>
      <c r="B107" s="1">
        <v>80</v>
      </c>
      <c r="C107" s="2" t="s">
        <v>227</v>
      </c>
      <c r="D107" s="3" t="s">
        <v>298</v>
      </c>
      <c r="E107" s="3" t="s">
        <v>64</v>
      </c>
      <c r="F107" s="4">
        <f t="shared" ref="F107:F120" si="45">G107+H107</f>
        <v>0.06</v>
      </c>
      <c r="G107" s="4"/>
      <c r="H107" s="4">
        <f t="shared" ref="H107:H118" si="46">SUM(I107:AI107)</f>
        <v>0.06</v>
      </c>
      <c r="I107" s="3"/>
      <c r="J107" s="3"/>
      <c r="K107" s="3"/>
      <c r="L107" s="3"/>
      <c r="M107" s="3"/>
      <c r="N107" s="3"/>
      <c r="O107" s="3"/>
      <c r="P107" s="3">
        <v>0.06</v>
      </c>
      <c r="Q107" s="3"/>
      <c r="R107" s="3"/>
      <c r="S107" s="3"/>
      <c r="T107" s="3"/>
      <c r="U107" s="3"/>
      <c r="V107" s="3"/>
      <c r="W107" s="3"/>
      <c r="X107" s="3"/>
      <c r="Y107" s="3"/>
      <c r="Z107" s="3"/>
      <c r="AA107" s="3"/>
      <c r="AB107" s="3"/>
      <c r="AC107" s="3"/>
      <c r="AD107" s="3"/>
      <c r="AE107" s="3"/>
      <c r="AF107" s="3"/>
      <c r="AG107" s="3"/>
      <c r="AH107" s="3"/>
      <c r="AI107" s="3"/>
      <c r="AJ107" s="5" t="s">
        <v>44</v>
      </c>
      <c r="AK107" s="5"/>
      <c r="AL107" s="5" t="s">
        <v>43</v>
      </c>
      <c r="AM107" s="4">
        <v>0.06</v>
      </c>
      <c r="AN107" s="4">
        <f t="shared" ref="AN107:AN114" si="47">H107-AM107</f>
        <v>0</v>
      </c>
      <c r="AO107" s="5"/>
      <c r="AP107" s="6"/>
      <c r="AQ107" s="6"/>
      <c r="AR107" s="7"/>
    </row>
    <row r="108" spans="1:44" s="23" customFormat="1" ht="15" customHeight="1">
      <c r="A108" s="1">
        <v>3</v>
      </c>
      <c r="B108" s="1">
        <v>83</v>
      </c>
      <c r="C108" s="2" t="s">
        <v>66</v>
      </c>
      <c r="D108" s="3" t="s">
        <v>296</v>
      </c>
      <c r="E108" s="3" t="s">
        <v>64</v>
      </c>
      <c r="F108" s="4">
        <f t="shared" si="45"/>
        <v>0.47</v>
      </c>
      <c r="G108" s="4"/>
      <c r="H108" s="4">
        <f t="shared" si="46"/>
        <v>0.47</v>
      </c>
      <c r="I108" s="3">
        <v>0.47</v>
      </c>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5" t="s">
        <v>62</v>
      </c>
      <c r="AK108" s="5"/>
      <c r="AL108" s="5" t="s">
        <v>43</v>
      </c>
      <c r="AM108" s="4">
        <v>0.47</v>
      </c>
      <c r="AN108" s="4">
        <f t="shared" si="47"/>
        <v>0</v>
      </c>
      <c r="AO108" s="5"/>
      <c r="AP108" s="6"/>
      <c r="AQ108" s="6"/>
      <c r="AR108" s="7"/>
    </row>
    <row r="109" spans="1:44" s="23" customFormat="1" ht="15" customHeight="1">
      <c r="A109" s="1">
        <v>4</v>
      </c>
      <c r="B109" s="1">
        <v>85</v>
      </c>
      <c r="C109" s="2" t="s">
        <v>430</v>
      </c>
      <c r="D109" s="3" t="s">
        <v>7</v>
      </c>
      <c r="E109" s="3" t="s">
        <v>64</v>
      </c>
      <c r="F109" s="4">
        <f t="shared" si="45"/>
        <v>2.2999999999999998</v>
      </c>
      <c r="G109" s="4"/>
      <c r="H109" s="4">
        <f t="shared" si="46"/>
        <v>2.2999999999999998</v>
      </c>
      <c r="I109" s="3">
        <v>2.2999999999999998</v>
      </c>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5" t="s">
        <v>46</v>
      </c>
      <c r="AK109" s="5"/>
      <c r="AL109" s="5" t="s">
        <v>43</v>
      </c>
      <c r="AM109" s="4">
        <v>2.2999999999999998</v>
      </c>
      <c r="AN109" s="4">
        <f t="shared" si="47"/>
        <v>0</v>
      </c>
      <c r="AO109" s="5"/>
      <c r="AP109" s="6"/>
      <c r="AQ109" s="6"/>
      <c r="AR109" s="7"/>
    </row>
    <row r="110" spans="1:44" ht="15" customHeight="1">
      <c r="A110" s="1">
        <v>5</v>
      </c>
      <c r="B110" s="1">
        <v>86</v>
      </c>
      <c r="C110" s="2" t="s">
        <v>8</v>
      </c>
      <c r="D110" s="3" t="s">
        <v>257</v>
      </c>
      <c r="E110" s="3" t="s">
        <v>64</v>
      </c>
      <c r="F110" s="4">
        <f t="shared" si="45"/>
        <v>0.75</v>
      </c>
      <c r="G110" s="4"/>
      <c r="H110" s="4">
        <f t="shared" si="46"/>
        <v>0.75</v>
      </c>
      <c r="I110" s="3">
        <v>0.75</v>
      </c>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5" t="s">
        <v>58</v>
      </c>
      <c r="AK110" s="5"/>
      <c r="AL110" s="5" t="s">
        <v>43</v>
      </c>
      <c r="AM110" s="4">
        <v>0.75</v>
      </c>
      <c r="AN110" s="4">
        <f t="shared" si="47"/>
        <v>0</v>
      </c>
      <c r="AO110" s="5"/>
      <c r="AP110" s="6"/>
      <c r="AQ110" s="6"/>
      <c r="AR110" s="7"/>
    </row>
    <row r="111" spans="1:44" ht="32.25" customHeight="1">
      <c r="A111" s="1">
        <v>6</v>
      </c>
      <c r="B111" s="1">
        <v>87</v>
      </c>
      <c r="C111" s="2" t="s">
        <v>431</v>
      </c>
      <c r="D111" s="3" t="s">
        <v>302</v>
      </c>
      <c r="E111" s="3" t="s">
        <v>64</v>
      </c>
      <c r="F111" s="4">
        <f t="shared" si="45"/>
        <v>54.999999999999993</v>
      </c>
      <c r="G111" s="4"/>
      <c r="H111" s="4">
        <f t="shared" si="46"/>
        <v>54.999999999999993</v>
      </c>
      <c r="I111" s="3">
        <f>57.3-5</f>
        <v>52.3</v>
      </c>
      <c r="J111" s="3"/>
      <c r="K111" s="3"/>
      <c r="L111" s="3"/>
      <c r="M111" s="3"/>
      <c r="N111" s="3"/>
      <c r="O111" s="3"/>
      <c r="P111" s="3">
        <v>1.8</v>
      </c>
      <c r="Q111" s="3">
        <v>0.9</v>
      </c>
      <c r="R111" s="3"/>
      <c r="S111" s="3"/>
      <c r="T111" s="3"/>
      <c r="U111" s="3"/>
      <c r="V111" s="3"/>
      <c r="W111" s="3"/>
      <c r="X111" s="3"/>
      <c r="Y111" s="3"/>
      <c r="Z111" s="3"/>
      <c r="AA111" s="3"/>
      <c r="AB111" s="3"/>
      <c r="AC111" s="3"/>
      <c r="AD111" s="3"/>
      <c r="AE111" s="3"/>
      <c r="AF111" s="3"/>
      <c r="AG111" s="3"/>
      <c r="AH111" s="3"/>
      <c r="AI111" s="3"/>
      <c r="AJ111" s="5" t="s">
        <v>119</v>
      </c>
      <c r="AK111" s="5"/>
      <c r="AL111" s="5" t="s">
        <v>43</v>
      </c>
      <c r="AM111" s="4">
        <v>54.999999999999993</v>
      </c>
      <c r="AN111" s="4">
        <f t="shared" si="47"/>
        <v>0</v>
      </c>
      <c r="AO111" s="5"/>
      <c r="AP111" s="6"/>
      <c r="AQ111" s="6"/>
      <c r="AR111" s="7"/>
    </row>
    <row r="112" spans="1:44" ht="24" customHeight="1">
      <c r="A112" s="1">
        <v>7</v>
      </c>
      <c r="B112" s="1">
        <v>88</v>
      </c>
      <c r="C112" s="2" t="s">
        <v>431</v>
      </c>
      <c r="D112" s="3" t="s">
        <v>315</v>
      </c>
      <c r="E112" s="3" t="s">
        <v>64</v>
      </c>
      <c r="F112" s="4">
        <f t="shared" si="45"/>
        <v>63.7</v>
      </c>
      <c r="G112" s="4"/>
      <c r="H112" s="4">
        <f t="shared" si="46"/>
        <v>63.7</v>
      </c>
      <c r="I112" s="3">
        <f>55.64-2.3-4</f>
        <v>49.34</v>
      </c>
      <c r="J112" s="3"/>
      <c r="K112" s="3">
        <v>10.32</v>
      </c>
      <c r="L112" s="3">
        <v>0.94</v>
      </c>
      <c r="M112" s="3"/>
      <c r="N112" s="3"/>
      <c r="O112" s="3"/>
      <c r="P112" s="3">
        <v>2.1</v>
      </c>
      <c r="Q112" s="3">
        <v>1</v>
      </c>
      <c r="R112" s="3"/>
      <c r="S112" s="3"/>
      <c r="T112" s="3"/>
      <c r="U112" s="3"/>
      <c r="V112" s="3"/>
      <c r="W112" s="3"/>
      <c r="X112" s="3"/>
      <c r="Y112" s="3"/>
      <c r="Z112" s="3"/>
      <c r="AA112" s="3"/>
      <c r="AB112" s="3"/>
      <c r="AC112" s="3"/>
      <c r="AD112" s="3"/>
      <c r="AE112" s="3"/>
      <c r="AF112" s="3"/>
      <c r="AG112" s="3"/>
      <c r="AH112" s="3"/>
      <c r="AI112" s="3"/>
      <c r="AJ112" s="5" t="s">
        <v>270</v>
      </c>
      <c r="AK112" s="5"/>
      <c r="AL112" s="5" t="s">
        <v>43</v>
      </c>
      <c r="AM112" s="4">
        <v>63.7</v>
      </c>
      <c r="AN112" s="4">
        <f t="shared" si="47"/>
        <v>0</v>
      </c>
      <c r="AO112" s="5"/>
      <c r="AP112" s="6"/>
      <c r="AQ112" s="6"/>
      <c r="AR112" s="7"/>
    </row>
    <row r="113" spans="1:53" ht="24" customHeight="1">
      <c r="A113" s="1">
        <v>8</v>
      </c>
      <c r="B113" s="1">
        <v>89</v>
      </c>
      <c r="C113" s="2" t="s">
        <v>431</v>
      </c>
      <c r="D113" s="3" t="s">
        <v>662</v>
      </c>
      <c r="E113" s="3" t="s">
        <v>835</v>
      </c>
      <c r="F113" s="4">
        <f t="shared" si="45"/>
        <v>17</v>
      </c>
      <c r="G113" s="4"/>
      <c r="H113" s="4">
        <f t="shared" si="46"/>
        <v>17</v>
      </c>
      <c r="I113" s="3">
        <v>17</v>
      </c>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5" t="s">
        <v>62</v>
      </c>
      <c r="AK113" s="5"/>
      <c r="AL113" s="5" t="s">
        <v>43</v>
      </c>
      <c r="AM113" s="4">
        <v>17</v>
      </c>
      <c r="AN113" s="4">
        <f t="shared" si="47"/>
        <v>0</v>
      </c>
      <c r="AO113" s="5"/>
      <c r="AP113" s="6"/>
      <c r="AQ113" s="6"/>
      <c r="AR113" s="109"/>
    </row>
    <row r="114" spans="1:53" ht="15" customHeight="1">
      <c r="A114" s="1">
        <v>9</v>
      </c>
      <c r="B114" s="1">
        <v>90</v>
      </c>
      <c r="C114" s="2" t="s">
        <v>8</v>
      </c>
      <c r="D114" s="3" t="s">
        <v>279</v>
      </c>
      <c r="E114" s="3" t="s">
        <v>64</v>
      </c>
      <c r="F114" s="4">
        <f t="shared" si="45"/>
        <v>3</v>
      </c>
      <c r="G114" s="4"/>
      <c r="H114" s="4">
        <f t="shared" si="46"/>
        <v>3</v>
      </c>
      <c r="I114" s="3">
        <v>3</v>
      </c>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5" t="s">
        <v>62</v>
      </c>
      <c r="AK114" s="5"/>
      <c r="AL114" s="5" t="s">
        <v>43</v>
      </c>
      <c r="AM114" s="4">
        <v>3</v>
      </c>
      <c r="AN114" s="4">
        <f t="shared" si="47"/>
        <v>0</v>
      </c>
      <c r="AO114" s="5"/>
      <c r="AP114" s="6"/>
      <c r="AQ114" s="6"/>
      <c r="AR114" s="7"/>
    </row>
    <row r="115" spans="1:53" s="51" customFormat="1" ht="15" customHeight="1">
      <c r="A115" s="36">
        <v>5.2</v>
      </c>
      <c r="B115" s="86"/>
      <c r="C115" s="38" t="s">
        <v>725</v>
      </c>
      <c r="D115" s="48"/>
      <c r="E115" s="48"/>
      <c r="F115" s="40">
        <f>G115+H115</f>
        <v>5.0499999999999989</v>
      </c>
      <c r="G115" s="40">
        <f>SUM(G116:G118)</f>
        <v>0</v>
      </c>
      <c r="H115" s="40">
        <f>SUM(H116:H118)</f>
        <v>5.0499999999999989</v>
      </c>
      <c r="I115" s="40">
        <f t="shared" ref="I115:AN115" si="48">SUM(I116:I118)</f>
        <v>4.63</v>
      </c>
      <c r="J115" s="40">
        <f t="shared" si="48"/>
        <v>0</v>
      </c>
      <c r="K115" s="40">
        <f t="shared" si="48"/>
        <v>0.11000000000000001</v>
      </c>
      <c r="L115" s="40">
        <f t="shared" si="48"/>
        <v>0</v>
      </c>
      <c r="M115" s="40">
        <f t="shared" si="48"/>
        <v>0</v>
      </c>
      <c r="N115" s="40">
        <f t="shared" si="48"/>
        <v>0</v>
      </c>
      <c r="O115" s="40">
        <f t="shared" si="48"/>
        <v>0</v>
      </c>
      <c r="P115" s="40">
        <f t="shared" si="48"/>
        <v>0.11</v>
      </c>
      <c r="Q115" s="40">
        <f t="shared" si="48"/>
        <v>0.03</v>
      </c>
      <c r="R115" s="40">
        <f t="shared" si="48"/>
        <v>0</v>
      </c>
      <c r="S115" s="40">
        <f t="shared" si="48"/>
        <v>0</v>
      </c>
      <c r="T115" s="40">
        <f t="shared" si="48"/>
        <v>0</v>
      </c>
      <c r="U115" s="40">
        <f t="shared" si="48"/>
        <v>0</v>
      </c>
      <c r="V115" s="40">
        <f t="shared" si="48"/>
        <v>0.17</v>
      </c>
      <c r="W115" s="40">
        <f t="shared" si="48"/>
        <v>0</v>
      </c>
      <c r="X115" s="40">
        <f t="shared" si="48"/>
        <v>0</v>
      </c>
      <c r="Y115" s="40">
        <f t="shared" si="48"/>
        <v>0</v>
      </c>
      <c r="Z115" s="40">
        <f t="shared" si="48"/>
        <v>0</v>
      </c>
      <c r="AA115" s="40">
        <f t="shared" si="48"/>
        <v>0</v>
      </c>
      <c r="AB115" s="40">
        <f t="shared" si="48"/>
        <v>0</v>
      </c>
      <c r="AC115" s="40">
        <f t="shared" si="48"/>
        <v>0</v>
      </c>
      <c r="AD115" s="40">
        <f t="shared" si="48"/>
        <v>0</v>
      </c>
      <c r="AE115" s="40">
        <f t="shared" si="48"/>
        <v>0</v>
      </c>
      <c r="AF115" s="40">
        <f t="shared" si="48"/>
        <v>0</v>
      </c>
      <c r="AG115" s="40">
        <f t="shared" si="48"/>
        <v>0</v>
      </c>
      <c r="AH115" s="40">
        <f t="shared" si="48"/>
        <v>0</v>
      </c>
      <c r="AI115" s="40">
        <f t="shared" si="48"/>
        <v>0</v>
      </c>
      <c r="AJ115" s="40"/>
      <c r="AK115" s="40"/>
      <c r="AL115" s="40"/>
      <c r="AM115" s="40">
        <f t="shared" si="48"/>
        <v>4.7699999999999996</v>
      </c>
      <c r="AN115" s="40">
        <f t="shared" si="48"/>
        <v>0.27999999999999936</v>
      </c>
      <c r="AO115" s="40"/>
      <c r="AP115" s="41"/>
      <c r="AQ115" s="41"/>
      <c r="AR115" s="41"/>
    </row>
    <row r="116" spans="1:53" s="23" customFormat="1" ht="34.5" customHeight="1">
      <c r="A116" s="1">
        <v>1</v>
      </c>
      <c r="B116" s="1">
        <v>84</v>
      </c>
      <c r="C116" s="2" t="s">
        <v>8</v>
      </c>
      <c r="D116" s="3" t="s">
        <v>262</v>
      </c>
      <c r="E116" s="3" t="s">
        <v>64</v>
      </c>
      <c r="F116" s="4">
        <f>G116+H116</f>
        <v>2.5</v>
      </c>
      <c r="G116" s="4"/>
      <c r="H116" s="4">
        <f>SUM(I116:AI116)</f>
        <v>2.5</v>
      </c>
      <c r="I116" s="3">
        <v>2.5</v>
      </c>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5" t="s">
        <v>46</v>
      </c>
      <c r="AK116" s="5"/>
      <c r="AL116" s="5" t="s">
        <v>729</v>
      </c>
      <c r="AM116" s="4">
        <v>2.4500000000000002</v>
      </c>
      <c r="AN116" s="4">
        <f>H116-AM116</f>
        <v>4.9999999999999822E-2</v>
      </c>
      <c r="AO116" s="5" t="s">
        <v>729</v>
      </c>
      <c r="AP116" s="6"/>
      <c r="AQ116" s="6"/>
      <c r="AR116" s="7"/>
    </row>
    <row r="117" spans="1:53" s="23" customFormat="1" ht="15" customHeight="1">
      <c r="A117" s="1">
        <v>2</v>
      </c>
      <c r="B117" s="1">
        <v>82</v>
      </c>
      <c r="C117" s="2" t="s">
        <v>429</v>
      </c>
      <c r="D117" s="3" t="s">
        <v>297</v>
      </c>
      <c r="E117" s="3" t="s">
        <v>64</v>
      </c>
      <c r="F117" s="4">
        <f t="shared" si="45"/>
        <v>0.04</v>
      </c>
      <c r="G117" s="4"/>
      <c r="H117" s="4">
        <v>0.04</v>
      </c>
      <c r="I117" s="3"/>
      <c r="J117" s="3"/>
      <c r="K117" s="3">
        <v>0.04</v>
      </c>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5" t="s">
        <v>62</v>
      </c>
      <c r="AK117" s="5"/>
      <c r="AL117" s="5" t="s">
        <v>766</v>
      </c>
      <c r="AM117" s="4">
        <v>0.02</v>
      </c>
      <c r="AN117" s="4">
        <f>H117-AM117</f>
        <v>0.02</v>
      </c>
      <c r="AO117" s="5" t="s">
        <v>766</v>
      </c>
      <c r="AP117" s="6"/>
      <c r="AQ117" s="6"/>
      <c r="AR117" s="7"/>
    </row>
    <row r="118" spans="1:53" ht="15" customHeight="1">
      <c r="A118" s="1">
        <v>3</v>
      </c>
      <c r="B118" s="1">
        <v>91</v>
      </c>
      <c r="C118" s="2" t="s">
        <v>778</v>
      </c>
      <c r="D118" s="3" t="s">
        <v>281</v>
      </c>
      <c r="E118" s="3" t="s">
        <v>64</v>
      </c>
      <c r="F118" s="4">
        <f t="shared" si="45"/>
        <v>2.5099999999999993</v>
      </c>
      <c r="G118" s="4"/>
      <c r="H118" s="4">
        <f t="shared" si="46"/>
        <v>2.5099999999999993</v>
      </c>
      <c r="I118" s="3">
        <v>2.13</v>
      </c>
      <c r="J118" s="3"/>
      <c r="K118" s="3">
        <v>7.0000000000000007E-2</v>
      </c>
      <c r="L118" s="3"/>
      <c r="M118" s="3"/>
      <c r="N118" s="3"/>
      <c r="O118" s="3"/>
      <c r="P118" s="3">
        <v>0.11</v>
      </c>
      <c r="Q118" s="3">
        <v>0.03</v>
      </c>
      <c r="R118" s="3"/>
      <c r="S118" s="3"/>
      <c r="T118" s="3"/>
      <c r="U118" s="3"/>
      <c r="V118" s="3">
        <v>0.17</v>
      </c>
      <c r="W118" s="3"/>
      <c r="X118" s="3"/>
      <c r="Y118" s="3"/>
      <c r="Z118" s="3"/>
      <c r="AA118" s="3"/>
      <c r="AB118" s="3"/>
      <c r="AC118" s="3"/>
      <c r="AD118" s="3"/>
      <c r="AE118" s="3"/>
      <c r="AF118" s="3"/>
      <c r="AG118" s="3"/>
      <c r="AH118" s="3"/>
      <c r="AI118" s="3"/>
      <c r="AJ118" s="5" t="s">
        <v>42</v>
      </c>
      <c r="AK118" s="5" t="s">
        <v>63</v>
      </c>
      <c r="AL118" s="5" t="s">
        <v>624</v>
      </c>
      <c r="AM118" s="4">
        <v>2.2999999999999998</v>
      </c>
      <c r="AN118" s="4">
        <f>H118-AM118</f>
        <v>0.20999999999999952</v>
      </c>
      <c r="AO118" s="5"/>
      <c r="AP118" s="6"/>
      <c r="AQ118" s="6"/>
      <c r="AR118" s="7"/>
    </row>
    <row r="119" spans="1:53" s="51" customFormat="1" ht="13.5">
      <c r="A119" s="36">
        <v>5.3</v>
      </c>
      <c r="B119" s="86"/>
      <c r="C119" s="38" t="s">
        <v>713</v>
      </c>
      <c r="D119" s="48"/>
      <c r="E119" s="48"/>
      <c r="F119" s="40">
        <f>G119+H119</f>
        <v>18.740000000000002</v>
      </c>
      <c r="G119" s="40">
        <f t="shared" ref="G119:AI119" si="49">SUM(G120:G123)</f>
        <v>3.03</v>
      </c>
      <c r="H119" s="40">
        <f t="shared" si="49"/>
        <v>15.71</v>
      </c>
      <c r="I119" s="40">
        <f t="shared" si="49"/>
        <v>11.09</v>
      </c>
      <c r="J119" s="40">
        <f t="shared" si="49"/>
        <v>0</v>
      </c>
      <c r="K119" s="40">
        <f t="shared" si="49"/>
        <v>0.56000000000000005</v>
      </c>
      <c r="L119" s="40">
        <f t="shared" si="49"/>
        <v>0.25</v>
      </c>
      <c r="M119" s="40">
        <f t="shared" si="49"/>
        <v>0</v>
      </c>
      <c r="N119" s="40">
        <f t="shared" si="49"/>
        <v>0</v>
      </c>
      <c r="O119" s="40">
        <f t="shared" si="49"/>
        <v>3.61</v>
      </c>
      <c r="P119" s="40">
        <f t="shared" si="49"/>
        <v>0</v>
      </c>
      <c r="Q119" s="40">
        <f t="shared" si="49"/>
        <v>0</v>
      </c>
      <c r="R119" s="40">
        <f t="shared" si="49"/>
        <v>0</v>
      </c>
      <c r="S119" s="40">
        <f t="shared" si="49"/>
        <v>0</v>
      </c>
      <c r="T119" s="40">
        <f t="shared" si="49"/>
        <v>0</v>
      </c>
      <c r="U119" s="40">
        <f t="shared" si="49"/>
        <v>0</v>
      </c>
      <c r="V119" s="40">
        <f t="shared" si="49"/>
        <v>0</v>
      </c>
      <c r="W119" s="40">
        <f t="shared" si="49"/>
        <v>0</v>
      </c>
      <c r="X119" s="40">
        <f t="shared" si="49"/>
        <v>0</v>
      </c>
      <c r="Y119" s="40">
        <f t="shared" si="49"/>
        <v>0</v>
      </c>
      <c r="Z119" s="40">
        <f t="shared" si="49"/>
        <v>0</v>
      </c>
      <c r="AA119" s="40">
        <f t="shared" si="49"/>
        <v>0</v>
      </c>
      <c r="AB119" s="40">
        <f t="shared" si="49"/>
        <v>0</v>
      </c>
      <c r="AC119" s="40">
        <f t="shared" si="49"/>
        <v>0</v>
      </c>
      <c r="AD119" s="40">
        <f t="shared" si="49"/>
        <v>0.2</v>
      </c>
      <c r="AE119" s="40">
        <f t="shared" si="49"/>
        <v>0</v>
      </c>
      <c r="AF119" s="40">
        <f t="shared" si="49"/>
        <v>0</v>
      </c>
      <c r="AG119" s="40">
        <f t="shared" si="49"/>
        <v>0</v>
      </c>
      <c r="AH119" s="40">
        <f t="shared" si="49"/>
        <v>0</v>
      </c>
      <c r="AI119" s="40">
        <f t="shared" si="49"/>
        <v>0</v>
      </c>
      <c r="AJ119" s="40"/>
      <c r="AK119" s="40"/>
      <c r="AL119" s="40"/>
      <c r="AM119" s="40">
        <f>SUM(AM120:AM123)</f>
        <v>0</v>
      </c>
      <c r="AN119" s="40">
        <f>SUM(AN120:AN123)</f>
        <v>15.71</v>
      </c>
      <c r="AO119" s="40"/>
      <c r="AP119" s="41"/>
      <c r="AQ119" s="41"/>
      <c r="AR119" s="41"/>
    </row>
    <row r="120" spans="1:53" ht="38.25">
      <c r="A120" s="1">
        <v>1</v>
      </c>
      <c r="B120" s="1">
        <v>93</v>
      </c>
      <c r="C120" s="2" t="s">
        <v>8</v>
      </c>
      <c r="D120" s="3" t="s">
        <v>320</v>
      </c>
      <c r="E120" s="3" t="s">
        <v>64</v>
      </c>
      <c r="F120" s="4">
        <f t="shared" si="45"/>
        <v>3.61</v>
      </c>
      <c r="G120" s="4"/>
      <c r="H120" s="4">
        <f>SUM(I120:AI120)</f>
        <v>3.61</v>
      </c>
      <c r="I120" s="3"/>
      <c r="J120" s="3"/>
      <c r="K120" s="3"/>
      <c r="L120" s="3"/>
      <c r="M120" s="3"/>
      <c r="N120" s="3"/>
      <c r="O120" s="3">
        <v>3.61</v>
      </c>
      <c r="P120" s="3"/>
      <c r="Q120" s="3"/>
      <c r="R120" s="3"/>
      <c r="S120" s="3"/>
      <c r="T120" s="3"/>
      <c r="U120" s="3"/>
      <c r="V120" s="3"/>
      <c r="W120" s="3"/>
      <c r="X120" s="3"/>
      <c r="Y120" s="3"/>
      <c r="Z120" s="3"/>
      <c r="AA120" s="3"/>
      <c r="AB120" s="3"/>
      <c r="AC120" s="3"/>
      <c r="AD120" s="3"/>
      <c r="AE120" s="3"/>
      <c r="AF120" s="3"/>
      <c r="AG120" s="3"/>
      <c r="AH120" s="3"/>
      <c r="AI120" s="3"/>
      <c r="AJ120" s="5" t="s">
        <v>42</v>
      </c>
      <c r="AK120" s="5"/>
      <c r="AL120" s="5" t="s">
        <v>385</v>
      </c>
      <c r="AM120" s="4"/>
      <c r="AN120" s="4">
        <f>H120-AM120</f>
        <v>3.61</v>
      </c>
      <c r="AO120" s="5" t="s">
        <v>730</v>
      </c>
      <c r="AP120" s="6"/>
      <c r="AQ120" s="6"/>
      <c r="AR120" s="7"/>
      <c r="AS120" s="110"/>
    </row>
    <row r="121" spans="1:53" s="23" customFormat="1" ht="15" customHeight="1">
      <c r="A121" s="1">
        <v>2</v>
      </c>
      <c r="B121" s="1">
        <v>81</v>
      </c>
      <c r="C121" s="2" t="s">
        <v>65</v>
      </c>
      <c r="D121" s="3" t="s">
        <v>293</v>
      </c>
      <c r="E121" s="3" t="s">
        <v>64</v>
      </c>
      <c r="F121" s="4">
        <f>G121+H121</f>
        <v>0.2</v>
      </c>
      <c r="G121" s="4"/>
      <c r="H121" s="4">
        <f>SUM(I121:AI121)</f>
        <v>0.2</v>
      </c>
      <c r="I121" s="3"/>
      <c r="J121" s="3"/>
      <c r="K121" s="3"/>
      <c r="L121" s="3"/>
      <c r="M121" s="3"/>
      <c r="N121" s="3"/>
      <c r="O121" s="3"/>
      <c r="P121" s="3"/>
      <c r="Q121" s="3"/>
      <c r="R121" s="3"/>
      <c r="S121" s="3"/>
      <c r="T121" s="3"/>
      <c r="U121" s="3"/>
      <c r="V121" s="3"/>
      <c r="W121" s="3"/>
      <c r="X121" s="3"/>
      <c r="Y121" s="3"/>
      <c r="Z121" s="3"/>
      <c r="AA121" s="3"/>
      <c r="AB121" s="3"/>
      <c r="AC121" s="3"/>
      <c r="AD121" s="3">
        <v>0.2</v>
      </c>
      <c r="AE121" s="3"/>
      <c r="AF121" s="3"/>
      <c r="AG121" s="3"/>
      <c r="AH121" s="3"/>
      <c r="AI121" s="3"/>
      <c r="AJ121" s="5" t="s">
        <v>42</v>
      </c>
      <c r="AK121" s="5" t="s">
        <v>63</v>
      </c>
      <c r="AL121" s="5" t="s">
        <v>43</v>
      </c>
      <c r="AM121" s="4"/>
      <c r="AN121" s="4">
        <f>H121-AM121</f>
        <v>0.2</v>
      </c>
      <c r="AO121" s="5"/>
      <c r="AP121" s="6"/>
      <c r="AQ121" s="6"/>
      <c r="AR121" s="7"/>
    </row>
    <row r="122" spans="1:53" ht="15" customHeight="1">
      <c r="A122" s="1">
        <v>2</v>
      </c>
      <c r="B122" s="1">
        <v>92</v>
      </c>
      <c r="C122" s="2" t="s">
        <v>8</v>
      </c>
      <c r="D122" s="3" t="s">
        <v>330</v>
      </c>
      <c r="E122" s="3" t="s">
        <v>64</v>
      </c>
      <c r="F122" s="4">
        <f>G122+H122</f>
        <v>5.4</v>
      </c>
      <c r="G122" s="4"/>
      <c r="H122" s="4">
        <f>SUM(I122:AI122)</f>
        <v>5.4</v>
      </c>
      <c r="I122" s="3">
        <v>5.4</v>
      </c>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5" t="s">
        <v>63</v>
      </c>
      <c r="AK122" s="5"/>
      <c r="AL122" s="5" t="s">
        <v>43</v>
      </c>
      <c r="AM122" s="4"/>
      <c r="AN122" s="4">
        <f>H122-AM122</f>
        <v>5.4</v>
      </c>
      <c r="AO122" s="5"/>
      <c r="AP122" s="6"/>
      <c r="AQ122" s="6"/>
      <c r="AR122" s="7"/>
    </row>
    <row r="123" spans="1:53" ht="15" customHeight="1">
      <c r="A123" s="1">
        <v>3</v>
      </c>
      <c r="B123" s="1">
        <v>94</v>
      </c>
      <c r="C123" s="2" t="s">
        <v>524</v>
      </c>
      <c r="D123" s="3" t="s">
        <v>323</v>
      </c>
      <c r="E123" s="3" t="s">
        <v>64</v>
      </c>
      <c r="F123" s="4">
        <f>G123+H123</f>
        <v>9.5299999999999994</v>
      </c>
      <c r="G123" s="4">
        <v>3.03</v>
      </c>
      <c r="H123" s="4">
        <f>SUM(I123:AI123)</f>
        <v>6.5</v>
      </c>
      <c r="I123" s="3">
        <v>5.69</v>
      </c>
      <c r="J123" s="3"/>
      <c r="K123" s="3">
        <v>0.56000000000000005</v>
      </c>
      <c r="L123" s="3">
        <v>0.25</v>
      </c>
      <c r="M123" s="3"/>
      <c r="N123" s="3"/>
      <c r="O123" s="3"/>
      <c r="P123" s="3"/>
      <c r="Q123" s="3"/>
      <c r="R123" s="3"/>
      <c r="S123" s="3"/>
      <c r="T123" s="3"/>
      <c r="U123" s="3"/>
      <c r="V123" s="3"/>
      <c r="W123" s="3"/>
      <c r="X123" s="3"/>
      <c r="Y123" s="3"/>
      <c r="Z123" s="3"/>
      <c r="AA123" s="3"/>
      <c r="AB123" s="3"/>
      <c r="AC123" s="3"/>
      <c r="AD123" s="3"/>
      <c r="AE123" s="3"/>
      <c r="AF123" s="3"/>
      <c r="AG123" s="3"/>
      <c r="AH123" s="3"/>
      <c r="AI123" s="3"/>
      <c r="AJ123" s="5" t="s">
        <v>288</v>
      </c>
      <c r="AK123" s="5"/>
      <c r="AL123" s="5" t="s">
        <v>385</v>
      </c>
      <c r="AM123" s="4"/>
      <c r="AN123" s="4">
        <f>H123-AM123</f>
        <v>6.5</v>
      </c>
      <c r="AO123" s="5"/>
      <c r="AP123" s="6"/>
      <c r="AQ123" s="6"/>
      <c r="AR123" s="7"/>
      <c r="AS123" s="111" t="s">
        <v>525</v>
      </c>
      <c r="BA123" s="16"/>
    </row>
    <row r="124" spans="1:53" s="51" customFormat="1" ht="15" customHeight="1">
      <c r="A124" s="36">
        <v>5.4</v>
      </c>
      <c r="B124" s="86"/>
      <c r="C124" s="49" t="s">
        <v>731</v>
      </c>
      <c r="D124" s="48"/>
      <c r="E124" s="48"/>
      <c r="F124" s="40">
        <f>F125</f>
        <v>0</v>
      </c>
      <c r="G124" s="40">
        <f t="shared" ref="G124:AN124" si="50">G125</f>
        <v>0</v>
      </c>
      <c r="H124" s="40">
        <f t="shared" si="50"/>
        <v>0</v>
      </c>
      <c r="I124" s="40">
        <f t="shared" si="50"/>
        <v>0</v>
      </c>
      <c r="J124" s="40">
        <f t="shared" si="50"/>
        <v>0</v>
      </c>
      <c r="K124" s="40">
        <f t="shared" si="50"/>
        <v>0</v>
      </c>
      <c r="L124" s="40">
        <f t="shared" si="50"/>
        <v>0</v>
      </c>
      <c r="M124" s="40">
        <f t="shared" si="50"/>
        <v>0</v>
      </c>
      <c r="N124" s="40">
        <f t="shared" si="50"/>
        <v>0</v>
      </c>
      <c r="O124" s="40">
        <f t="shared" si="50"/>
        <v>0</v>
      </c>
      <c r="P124" s="40">
        <f t="shared" si="50"/>
        <v>0</v>
      </c>
      <c r="Q124" s="40">
        <f t="shared" si="50"/>
        <v>0</v>
      </c>
      <c r="R124" s="40">
        <f t="shared" si="50"/>
        <v>0</v>
      </c>
      <c r="S124" s="40">
        <f t="shared" si="50"/>
        <v>0</v>
      </c>
      <c r="T124" s="40">
        <f t="shared" si="50"/>
        <v>0</v>
      </c>
      <c r="U124" s="40">
        <f t="shared" si="50"/>
        <v>0</v>
      </c>
      <c r="V124" s="40">
        <f t="shared" si="50"/>
        <v>0</v>
      </c>
      <c r="W124" s="40">
        <f t="shared" si="50"/>
        <v>0</v>
      </c>
      <c r="X124" s="40">
        <f t="shared" si="50"/>
        <v>0</v>
      </c>
      <c r="Y124" s="40">
        <f t="shared" si="50"/>
        <v>0</v>
      </c>
      <c r="Z124" s="40">
        <f t="shared" si="50"/>
        <v>0</v>
      </c>
      <c r="AA124" s="40">
        <f t="shared" si="50"/>
        <v>0</v>
      </c>
      <c r="AB124" s="40">
        <f t="shared" si="50"/>
        <v>0</v>
      </c>
      <c r="AC124" s="40">
        <f t="shared" si="50"/>
        <v>0</v>
      </c>
      <c r="AD124" s="40">
        <f t="shared" si="50"/>
        <v>0</v>
      </c>
      <c r="AE124" s="40">
        <f t="shared" si="50"/>
        <v>0</v>
      </c>
      <c r="AF124" s="40">
        <f t="shared" si="50"/>
        <v>0</v>
      </c>
      <c r="AG124" s="40">
        <f t="shared" si="50"/>
        <v>0</v>
      </c>
      <c r="AH124" s="40">
        <f t="shared" si="50"/>
        <v>0</v>
      </c>
      <c r="AI124" s="40">
        <f t="shared" si="50"/>
        <v>0</v>
      </c>
      <c r="AJ124" s="40"/>
      <c r="AK124" s="40"/>
      <c r="AL124" s="40"/>
      <c r="AM124" s="40">
        <f t="shared" si="50"/>
        <v>2.5</v>
      </c>
      <c r="AN124" s="40">
        <f t="shared" si="50"/>
        <v>-2.5</v>
      </c>
      <c r="AO124" s="40"/>
      <c r="AP124" s="41"/>
      <c r="AQ124" s="41"/>
      <c r="AR124" s="41"/>
    </row>
    <row r="125" spans="1:53" ht="38.25">
      <c r="A125" s="1">
        <v>1</v>
      </c>
      <c r="B125" s="1"/>
      <c r="C125" s="2" t="s">
        <v>8</v>
      </c>
      <c r="D125" s="3" t="s">
        <v>300</v>
      </c>
      <c r="E125" s="3" t="s">
        <v>64</v>
      </c>
      <c r="F125" s="4"/>
      <c r="G125" s="4"/>
      <c r="H125" s="4"/>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5"/>
      <c r="AK125" s="5"/>
      <c r="AL125" s="5" t="s">
        <v>732</v>
      </c>
      <c r="AM125" s="4">
        <v>2.5</v>
      </c>
      <c r="AN125" s="4">
        <f>H125-AM125</f>
        <v>-2.5</v>
      </c>
      <c r="AO125" s="5" t="s">
        <v>796</v>
      </c>
      <c r="AP125" s="6"/>
      <c r="AQ125" s="6"/>
      <c r="AR125" s="7"/>
      <c r="AS125" s="111"/>
    </row>
    <row r="126" spans="1:53" s="47" customFormat="1" ht="15" customHeight="1">
      <c r="A126" s="46" t="s">
        <v>13</v>
      </c>
      <c r="B126" s="46"/>
      <c r="C126" s="35" t="s">
        <v>10</v>
      </c>
      <c r="D126" s="81"/>
      <c r="E126" s="81"/>
      <c r="F126" s="83">
        <f t="shared" ref="F126:AN126" si="51">F127+F178+F164</f>
        <v>361.31800000000004</v>
      </c>
      <c r="G126" s="83">
        <f t="shared" si="51"/>
        <v>0</v>
      </c>
      <c r="H126" s="83">
        <f t="shared" si="51"/>
        <v>361.31800000000004</v>
      </c>
      <c r="I126" s="83">
        <f t="shared" si="51"/>
        <v>267.76599999999996</v>
      </c>
      <c r="J126" s="83">
        <f t="shared" si="51"/>
        <v>17</v>
      </c>
      <c r="K126" s="83">
        <f t="shared" si="51"/>
        <v>19.77</v>
      </c>
      <c r="L126" s="83">
        <f t="shared" si="51"/>
        <v>4.5</v>
      </c>
      <c r="M126" s="83">
        <f t="shared" si="51"/>
        <v>0.11</v>
      </c>
      <c r="N126" s="83">
        <f t="shared" si="51"/>
        <v>0.06</v>
      </c>
      <c r="O126" s="83">
        <f t="shared" si="51"/>
        <v>2</v>
      </c>
      <c r="P126" s="83">
        <f t="shared" si="51"/>
        <v>27.54</v>
      </c>
      <c r="Q126" s="83">
        <f t="shared" si="51"/>
        <v>12.36</v>
      </c>
      <c r="R126" s="83">
        <f t="shared" si="51"/>
        <v>0</v>
      </c>
      <c r="S126" s="83">
        <f t="shared" si="51"/>
        <v>0.03</v>
      </c>
      <c r="T126" s="83">
        <f t="shared" si="51"/>
        <v>0</v>
      </c>
      <c r="U126" s="83">
        <f t="shared" si="51"/>
        <v>0</v>
      </c>
      <c r="V126" s="83">
        <f t="shared" si="51"/>
        <v>0</v>
      </c>
      <c r="W126" s="83">
        <f t="shared" si="51"/>
        <v>0</v>
      </c>
      <c r="X126" s="83">
        <f t="shared" si="51"/>
        <v>0</v>
      </c>
      <c r="Y126" s="83">
        <f t="shared" si="51"/>
        <v>0.04</v>
      </c>
      <c r="Z126" s="83">
        <f t="shared" si="51"/>
        <v>1.0740000000000001</v>
      </c>
      <c r="AA126" s="83">
        <f t="shared" si="51"/>
        <v>3.71</v>
      </c>
      <c r="AB126" s="83">
        <f t="shared" si="51"/>
        <v>0.03</v>
      </c>
      <c r="AC126" s="83">
        <f t="shared" si="51"/>
        <v>0.21000000000000002</v>
      </c>
      <c r="AD126" s="83">
        <f t="shared" si="51"/>
        <v>8.0000000000000002E-3</v>
      </c>
      <c r="AE126" s="83">
        <f t="shared" si="51"/>
        <v>0</v>
      </c>
      <c r="AF126" s="83">
        <f t="shared" si="51"/>
        <v>0</v>
      </c>
      <c r="AG126" s="83">
        <f t="shared" si="51"/>
        <v>1.34</v>
      </c>
      <c r="AH126" s="83">
        <f t="shared" si="51"/>
        <v>3.05</v>
      </c>
      <c r="AI126" s="83">
        <f t="shared" si="51"/>
        <v>0.72</v>
      </c>
      <c r="AJ126" s="83">
        <f t="shared" si="51"/>
        <v>4046</v>
      </c>
      <c r="AK126" s="83">
        <f t="shared" si="51"/>
        <v>0</v>
      </c>
      <c r="AL126" s="83">
        <f t="shared" si="51"/>
        <v>0</v>
      </c>
      <c r="AM126" s="83">
        <f t="shared" si="51"/>
        <v>232.07000000000005</v>
      </c>
      <c r="AN126" s="83">
        <f t="shared" si="51"/>
        <v>127.44799999999998</v>
      </c>
      <c r="AO126" s="83">
        <f t="shared" ref="AO126" si="52">AO127+AO178+AO164</f>
        <v>0</v>
      </c>
      <c r="AP126" s="81" t="s">
        <v>601</v>
      </c>
      <c r="AQ126" s="81"/>
      <c r="AR126" s="81"/>
    </row>
    <row r="127" spans="1:53" s="14" customFormat="1" ht="15" customHeight="1">
      <c r="A127" s="36">
        <v>6.1</v>
      </c>
      <c r="B127" s="46"/>
      <c r="C127" s="38" t="s">
        <v>711</v>
      </c>
      <c r="D127" s="41"/>
      <c r="E127" s="41"/>
      <c r="F127" s="40">
        <f>G127+H127</f>
        <v>147.43600000000004</v>
      </c>
      <c r="G127" s="40">
        <f>SUM(G128:G163)</f>
        <v>0</v>
      </c>
      <c r="H127" s="40">
        <f t="shared" ref="H127:AN127" si="53">SUM(H128:H163)</f>
        <v>147.43600000000004</v>
      </c>
      <c r="I127" s="40">
        <f t="shared" si="53"/>
        <v>126.73599999999999</v>
      </c>
      <c r="J127" s="40">
        <f t="shared" si="53"/>
        <v>0</v>
      </c>
      <c r="K127" s="40">
        <f t="shared" si="53"/>
        <v>4.16</v>
      </c>
      <c r="L127" s="40">
        <f t="shared" si="53"/>
        <v>0.43999999999999995</v>
      </c>
      <c r="M127" s="40">
        <f t="shared" si="53"/>
        <v>0</v>
      </c>
      <c r="N127" s="40">
        <f t="shared" si="53"/>
        <v>0.06</v>
      </c>
      <c r="O127" s="40">
        <f t="shared" si="53"/>
        <v>0</v>
      </c>
      <c r="P127" s="40">
        <f t="shared" si="53"/>
        <v>8.49</v>
      </c>
      <c r="Q127" s="40">
        <f t="shared" si="53"/>
        <v>7.1199999999999992</v>
      </c>
      <c r="R127" s="40">
        <f t="shared" si="53"/>
        <v>0</v>
      </c>
      <c r="S127" s="40">
        <f t="shared" si="53"/>
        <v>0</v>
      </c>
      <c r="T127" s="40">
        <f t="shared" si="53"/>
        <v>0</v>
      </c>
      <c r="U127" s="40">
        <f t="shared" si="53"/>
        <v>0</v>
      </c>
      <c r="V127" s="40">
        <f t="shared" si="53"/>
        <v>0</v>
      </c>
      <c r="W127" s="40">
        <f t="shared" si="53"/>
        <v>0</v>
      </c>
      <c r="X127" s="40">
        <f t="shared" si="53"/>
        <v>0</v>
      </c>
      <c r="Y127" s="40">
        <f t="shared" si="53"/>
        <v>0</v>
      </c>
      <c r="Z127" s="40">
        <f t="shared" si="53"/>
        <v>0.05</v>
      </c>
      <c r="AA127" s="40">
        <f t="shared" si="53"/>
        <v>0.17</v>
      </c>
      <c r="AB127" s="40">
        <f t="shared" si="53"/>
        <v>0</v>
      </c>
      <c r="AC127" s="40">
        <f t="shared" si="53"/>
        <v>0.21000000000000002</v>
      </c>
      <c r="AD127" s="40">
        <f t="shared" si="53"/>
        <v>0</v>
      </c>
      <c r="AE127" s="40">
        <f t="shared" si="53"/>
        <v>0</v>
      </c>
      <c r="AF127" s="40">
        <f t="shared" si="53"/>
        <v>0</v>
      </c>
      <c r="AG127" s="40">
        <f t="shared" si="53"/>
        <v>0</v>
      </c>
      <c r="AH127" s="40">
        <f t="shared" si="53"/>
        <v>0</v>
      </c>
      <c r="AI127" s="40">
        <f t="shared" si="53"/>
        <v>0</v>
      </c>
      <c r="AJ127" s="40">
        <f t="shared" si="53"/>
        <v>4046</v>
      </c>
      <c r="AK127" s="40">
        <f t="shared" si="53"/>
        <v>0</v>
      </c>
      <c r="AL127" s="40">
        <f t="shared" si="53"/>
        <v>0</v>
      </c>
      <c r="AM127" s="40">
        <f t="shared" si="53"/>
        <v>147.44000000000003</v>
      </c>
      <c r="AN127" s="40">
        <f t="shared" si="53"/>
        <v>-3.9999999999998925E-3</v>
      </c>
      <c r="AO127" s="40">
        <f t="shared" ref="AO127" si="54">SUM(AO128:AO163)</f>
        <v>0</v>
      </c>
      <c r="AP127" s="41"/>
      <c r="AQ127" s="41"/>
      <c r="AR127" s="41"/>
    </row>
    <row r="128" spans="1:53" ht="25.5">
      <c r="A128" s="1">
        <v>1</v>
      </c>
      <c r="B128" s="1"/>
      <c r="C128" s="22" t="s">
        <v>248</v>
      </c>
      <c r="D128" s="6" t="s">
        <v>286</v>
      </c>
      <c r="E128" s="6" t="s">
        <v>35</v>
      </c>
      <c r="F128" s="4">
        <f t="shared" ref="F128:F163" si="55">G128+H128</f>
        <v>1.5499999999999998</v>
      </c>
      <c r="G128" s="4"/>
      <c r="H128" s="4">
        <f t="shared" ref="H128:H161" si="56">SUM(I128:AI128)</f>
        <v>1.5499999999999998</v>
      </c>
      <c r="I128" s="3">
        <v>0.4</v>
      </c>
      <c r="J128" s="84"/>
      <c r="K128" s="84"/>
      <c r="L128" s="84"/>
      <c r="M128" s="84"/>
      <c r="N128" s="84"/>
      <c r="O128" s="84"/>
      <c r="P128" s="84"/>
      <c r="Q128" s="84">
        <v>1.1499999999999999</v>
      </c>
      <c r="R128" s="84"/>
      <c r="S128" s="84"/>
      <c r="T128" s="84"/>
      <c r="U128" s="84"/>
      <c r="V128" s="84"/>
      <c r="W128" s="84"/>
      <c r="X128" s="84"/>
      <c r="Y128" s="84"/>
      <c r="Z128" s="84"/>
      <c r="AA128" s="84"/>
      <c r="AB128" s="84"/>
      <c r="AC128" s="84"/>
      <c r="AD128" s="84"/>
      <c r="AE128" s="84"/>
      <c r="AF128" s="84"/>
      <c r="AG128" s="84"/>
      <c r="AH128" s="84"/>
      <c r="AI128" s="84"/>
      <c r="AJ128" s="5" t="s">
        <v>44</v>
      </c>
      <c r="AK128" s="5"/>
      <c r="AL128" s="5" t="s">
        <v>43</v>
      </c>
      <c r="AM128" s="4">
        <v>1.55</v>
      </c>
      <c r="AN128" s="4">
        <f t="shared" ref="AN128:AN147" si="57">H128-AM128</f>
        <v>0</v>
      </c>
      <c r="AO128" s="5"/>
      <c r="AP128" s="6"/>
      <c r="AQ128" s="6"/>
      <c r="AR128" s="7"/>
    </row>
    <row r="129" spans="1:44" ht="51">
      <c r="A129" s="1">
        <v>2</v>
      </c>
      <c r="B129" s="1"/>
      <c r="C129" s="22" t="s">
        <v>372</v>
      </c>
      <c r="D129" s="6" t="s">
        <v>296</v>
      </c>
      <c r="E129" s="6" t="s">
        <v>35</v>
      </c>
      <c r="F129" s="4">
        <f t="shared" si="55"/>
        <v>5.5</v>
      </c>
      <c r="G129" s="4"/>
      <c r="H129" s="4">
        <f t="shared" si="56"/>
        <v>5.5</v>
      </c>
      <c r="I129" s="3">
        <v>3.3</v>
      </c>
      <c r="J129" s="84"/>
      <c r="K129" s="84"/>
      <c r="L129" s="84"/>
      <c r="M129" s="84"/>
      <c r="N129" s="84"/>
      <c r="O129" s="84"/>
      <c r="P129" s="3">
        <v>2.2000000000000002</v>
      </c>
      <c r="Q129" s="84"/>
      <c r="R129" s="84"/>
      <c r="S129" s="84"/>
      <c r="T129" s="84"/>
      <c r="U129" s="84"/>
      <c r="V129" s="84"/>
      <c r="W129" s="84"/>
      <c r="X129" s="84"/>
      <c r="Y129" s="84"/>
      <c r="Z129" s="84"/>
      <c r="AA129" s="84"/>
      <c r="AB129" s="84"/>
      <c r="AC129" s="84"/>
      <c r="AD129" s="84"/>
      <c r="AE129" s="84"/>
      <c r="AF129" s="84"/>
      <c r="AG129" s="84"/>
      <c r="AH129" s="84"/>
      <c r="AI129" s="84"/>
      <c r="AJ129" s="5" t="s">
        <v>44</v>
      </c>
      <c r="AK129" s="5"/>
      <c r="AL129" s="5" t="s">
        <v>43</v>
      </c>
      <c r="AM129" s="4">
        <v>5.5</v>
      </c>
      <c r="AN129" s="4">
        <f t="shared" si="57"/>
        <v>0</v>
      </c>
      <c r="AO129" s="5"/>
      <c r="AP129" s="6"/>
      <c r="AQ129" s="6"/>
      <c r="AR129" s="7"/>
    </row>
    <row r="130" spans="1:44" ht="25.5">
      <c r="A130" s="1">
        <v>3</v>
      </c>
      <c r="B130" s="1"/>
      <c r="C130" s="22" t="s">
        <v>213</v>
      </c>
      <c r="D130" s="6" t="s">
        <v>296</v>
      </c>
      <c r="E130" s="6" t="s">
        <v>35</v>
      </c>
      <c r="F130" s="4">
        <f t="shared" si="55"/>
        <v>2.6500000000000004</v>
      </c>
      <c r="G130" s="4"/>
      <c r="H130" s="4">
        <f t="shared" si="56"/>
        <v>2.6500000000000004</v>
      </c>
      <c r="I130" s="3">
        <v>1.2</v>
      </c>
      <c r="J130" s="84"/>
      <c r="K130" s="84"/>
      <c r="L130" s="3">
        <v>0.02</v>
      </c>
      <c r="M130" s="3"/>
      <c r="N130" s="3"/>
      <c r="O130" s="3"/>
      <c r="P130" s="3">
        <v>0.4</v>
      </c>
      <c r="Q130" s="3">
        <v>1.03</v>
      </c>
      <c r="R130" s="84"/>
      <c r="S130" s="84"/>
      <c r="T130" s="84"/>
      <c r="U130" s="84"/>
      <c r="V130" s="84"/>
      <c r="W130" s="84"/>
      <c r="X130" s="84"/>
      <c r="Y130" s="84"/>
      <c r="Z130" s="84"/>
      <c r="AA130" s="84"/>
      <c r="AB130" s="84"/>
      <c r="AC130" s="84"/>
      <c r="AD130" s="84"/>
      <c r="AE130" s="84"/>
      <c r="AF130" s="84"/>
      <c r="AG130" s="84"/>
      <c r="AH130" s="84"/>
      <c r="AI130" s="84"/>
      <c r="AJ130" s="5" t="s">
        <v>44</v>
      </c>
      <c r="AK130" s="5"/>
      <c r="AL130" s="5" t="s">
        <v>43</v>
      </c>
      <c r="AM130" s="4">
        <v>2.65</v>
      </c>
      <c r="AN130" s="4">
        <f t="shared" si="57"/>
        <v>0</v>
      </c>
      <c r="AO130" s="5"/>
      <c r="AP130" s="6"/>
      <c r="AQ130" s="6"/>
      <c r="AR130" s="7"/>
    </row>
    <row r="131" spans="1:44" ht="38.25">
      <c r="A131" s="1">
        <v>4</v>
      </c>
      <c r="B131" s="1"/>
      <c r="C131" s="22" t="s">
        <v>595</v>
      </c>
      <c r="D131" s="6" t="s">
        <v>296</v>
      </c>
      <c r="E131" s="6" t="s">
        <v>35</v>
      </c>
      <c r="F131" s="4">
        <f t="shared" si="55"/>
        <v>2.35</v>
      </c>
      <c r="G131" s="4"/>
      <c r="H131" s="4">
        <f t="shared" si="56"/>
        <v>2.35</v>
      </c>
      <c r="I131" s="3">
        <v>2.35</v>
      </c>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5" t="s">
        <v>44</v>
      </c>
      <c r="AK131" s="5"/>
      <c r="AL131" s="5" t="s">
        <v>43</v>
      </c>
      <c r="AM131" s="4">
        <v>2.35</v>
      </c>
      <c r="AN131" s="4">
        <f t="shared" si="57"/>
        <v>0</v>
      </c>
      <c r="AO131" s="5"/>
      <c r="AP131" s="6"/>
      <c r="AQ131" s="6"/>
      <c r="AR131" s="7"/>
    </row>
    <row r="132" spans="1:44">
      <c r="A132" s="1">
        <v>5</v>
      </c>
      <c r="B132" s="1">
        <v>148</v>
      </c>
      <c r="C132" s="22" t="s">
        <v>683</v>
      </c>
      <c r="D132" s="3" t="s">
        <v>296</v>
      </c>
      <c r="E132" s="6" t="s">
        <v>35</v>
      </c>
      <c r="F132" s="4">
        <f t="shared" si="55"/>
        <v>6.2</v>
      </c>
      <c r="G132" s="4"/>
      <c r="H132" s="4">
        <f t="shared" si="56"/>
        <v>6.2</v>
      </c>
      <c r="I132" s="6">
        <v>6.2</v>
      </c>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5" t="s">
        <v>51</v>
      </c>
      <c r="AK132" s="5"/>
      <c r="AL132" s="5" t="s">
        <v>43</v>
      </c>
      <c r="AM132" s="4">
        <v>6.2</v>
      </c>
      <c r="AN132" s="4">
        <f t="shared" si="57"/>
        <v>0</v>
      </c>
      <c r="AO132" s="5"/>
      <c r="AP132" s="6"/>
      <c r="AQ132" s="55"/>
      <c r="AR132" s="7"/>
    </row>
    <row r="133" spans="1:44" ht="38.25">
      <c r="A133" s="1">
        <v>6</v>
      </c>
      <c r="B133" s="1"/>
      <c r="C133" s="112" t="s">
        <v>220</v>
      </c>
      <c r="D133" s="6" t="s">
        <v>257</v>
      </c>
      <c r="E133" s="6" t="s">
        <v>35</v>
      </c>
      <c r="F133" s="4">
        <f t="shared" si="55"/>
        <v>0.75</v>
      </c>
      <c r="G133" s="4"/>
      <c r="H133" s="4">
        <f t="shared" si="56"/>
        <v>0.75</v>
      </c>
      <c r="I133" s="3">
        <v>0.75</v>
      </c>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5" t="s">
        <v>58</v>
      </c>
      <c r="AK133" s="5"/>
      <c r="AL133" s="5" t="s">
        <v>43</v>
      </c>
      <c r="AM133" s="4">
        <v>0.75</v>
      </c>
      <c r="AN133" s="4">
        <f t="shared" si="57"/>
        <v>0</v>
      </c>
      <c r="AO133" s="5"/>
      <c r="AP133" s="6"/>
      <c r="AQ133" s="6"/>
      <c r="AR133" s="7"/>
    </row>
    <row r="134" spans="1:44" ht="25.5">
      <c r="A134" s="1">
        <v>7</v>
      </c>
      <c r="B134" s="1"/>
      <c r="C134" s="15" t="s">
        <v>215</v>
      </c>
      <c r="D134" s="6" t="s">
        <v>257</v>
      </c>
      <c r="E134" s="6" t="s">
        <v>35</v>
      </c>
      <c r="F134" s="4">
        <f t="shared" si="55"/>
        <v>0.3</v>
      </c>
      <c r="G134" s="4"/>
      <c r="H134" s="4">
        <f t="shared" si="56"/>
        <v>0.3</v>
      </c>
      <c r="I134" s="3">
        <v>0.22</v>
      </c>
      <c r="J134" s="84"/>
      <c r="K134" s="84"/>
      <c r="L134" s="84"/>
      <c r="M134" s="84"/>
      <c r="N134" s="84"/>
      <c r="O134" s="84"/>
      <c r="P134" s="3">
        <v>0.08</v>
      </c>
      <c r="Q134" s="84"/>
      <c r="R134" s="84"/>
      <c r="S134" s="84"/>
      <c r="T134" s="84"/>
      <c r="U134" s="84"/>
      <c r="V134" s="84"/>
      <c r="W134" s="84"/>
      <c r="X134" s="84"/>
      <c r="Y134" s="84"/>
      <c r="Z134" s="84"/>
      <c r="AA134" s="84"/>
      <c r="AB134" s="84"/>
      <c r="AC134" s="84"/>
      <c r="AD134" s="84"/>
      <c r="AE134" s="84"/>
      <c r="AF134" s="84"/>
      <c r="AG134" s="84"/>
      <c r="AH134" s="84"/>
      <c r="AI134" s="84"/>
      <c r="AJ134" s="5" t="s">
        <v>44</v>
      </c>
      <c r="AK134" s="5"/>
      <c r="AL134" s="5" t="s">
        <v>43</v>
      </c>
      <c r="AM134" s="4">
        <v>0.3</v>
      </c>
      <c r="AN134" s="4">
        <f t="shared" si="57"/>
        <v>0</v>
      </c>
      <c r="AO134" s="5"/>
      <c r="AP134" s="6"/>
      <c r="AQ134" s="6"/>
      <c r="AR134" s="7"/>
    </row>
    <row r="135" spans="1:44" ht="25.5">
      <c r="A135" s="1">
        <v>8</v>
      </c>
      <c r="B135" s="1"/>
      <c r="C135" s="15" t="s">
        <v>216</v>
      </c>
      <c r="D135" s="6" t="s">
        <v>818</v>
      </c>
      <c r="E135" s="6" t="s">
        <v>35</v>
      </c>
      <c r="F135" s="4">
        <f t="shared" si="55"/>
        <v>3.6</v>
      </c>
      <c r="G135" s="4"/>
      <c r="H135" s="4">
        <f t="shared" si="56"/>
        <v>3.6</v>
      </c>
      <c r="I135" s="3">
        <v>2.6</v>
      </c>
      <c r="J135" s="3"/>
      <c r="K135" s="3">
        <v>0.08</v>
      </c>
      <c r="L135" s="3">
        <v>0.06</v>
      </c>
      <c r="M135" s="3"/>
      <c r="N135" s="3">
        <v>0.06</v>
      </c>
      <c r="O135" s="3"/>
      <c r="P135" s="3">
        <v>0.28000000000000003</v>
      </c>
      <c r="Q135" s="3">
        <v>0.32</v>
      </c>
      <c r="R135" s="3"/>
      <c r="S135" s="3"/>
      <c r="T135" s="3"/>
      <c r="U135" s="3"/>
      <c r="V135" s="3"/>
      <c r="W135" s="3"/>
      <c r="X135" s="3"/>
      <c r="Y135" s="3"/>
      <c r="Z135" s="3"/>
      <c r="AA135" s="3">
        <v>0.1</v>
      </c>
      <c r="AB135" s="3"/>
      <c r="AC135" s="3">
        <v>0.1</v>
      </c>
      <c r="AD135" s="3"/>
      <c r="AE135" s="3"/>
      <c r="AF135" s="3"/>
      <c r="AG135" s="84"/>
      <c r="AH135" s="84"/>
      <c r="AI135" s="84"/>
      <c r="AJ135" s="5" t="s">
        <v>44</v>
      </c>
      <c r="AK135" s="5"/>
      <c r="AL135" s="5" t="s">
        <v>43</v>
      </c>
      <c r="AM135" s="4">
        <v>3.6</v>
      </c>
      <c r="AN135" s="4">
        <f t="shared" si="57"/>
        <v>0</v>
      </c>
      <c r="AO135" s="5"/>
      <c r="AP135" s="6"/>
      <c r="AQ135" s="6"/>
      <c r="AR135" s="7"/>
    </row>
    <row r="136" spans="1:44" ht="38.25">
      <c r="A136" s="1">
        <v>9</v>
      </c>
      <c r="B136" s="1"/>
      <c r="C136" s="22" t="s">
        <v>252</v>
      </c>
      <c r="D136" s="6" t="s">
        <v>257</v>
      </c>
      <c r="E136" s="6" t="s">
        <v>35</v>
      </c>
      <c r="F136" s="4">
        <f t="shared" si="55"/>
        <v>0.6</v>
      </c>
      <c r="G136" s="4"/>
      <c r="H136" s="4">
        <f t="shared" si="56"/>
        <v>0.6</v>
      </c>
      <c r="I136" s="3">
        <v>0.15</v>
      </c>
      <c r="J136" s="3"/>
      <c r="K136" s="3">
        <v>0.45</v>
      </c>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5" t="s">
        <v>44</v>
      </c>
      <c r="AK136" s="5"/>
      <c r="AL136" s="5" t="s">
        <v>43</v>
      </c>
      <c r="AM136" s="4">
        <v>0.6</v>
      </c>
      <c r="AN136" s="4">
        <f t="shared" si="57"/>
        <v>0</v>
      </c>
      <c r="AO136" s="5"/>
      <c r="AP136" s="6"/>
      <c r="AQ136" s="6"/>
      <c r="AR136" s="7"/>
    </row>
    <row r="137" spans="1:44" ht="25.5">
      <c r="A137" s="1">
        <v>10</v>
      </c>
      <c r="B137" s="1"/>
      <c r="C137" s="22" t="s">
        <v>221</v>
      </c>
      <c r="D137" s="6" t="s">
        <v>257</v>
      </c>
      <c r="E137" s="6" t="s">
        <v>35</v>
      </c>
      <c r="F137" s="4">
        <f t="shared" si="55"/>
        <v>3.6</v>
      </c>
      <c r="G137" s="4"/>
      <c r="H137" s="4">
        <f t="shared" si="56"/>
        <v>3.6</v>
      </c>
      <c r="I137" s="3">
        <v>3.6</v>
      </c>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5" t="s">
        <v>42</v>
      </c>
      <c r="AK137" s="5"/>
      <c r="AL137" s="5" t="s">
        <v>43</v>
      </c>
      <c r="AM137" s="4">
        <v>3.6</v>
      </c>
      <c r="AN137" s="4">
        <f t="shared" si="57"/>
        <v>0</v>
      </c>
      <c r="AO137" s="5"/>
      <c r="AP137" s="6"/>
      <c r="AQ137" s="6"/>
      <c r="AR137" s="7"/>
    </row>
    <row r="138" spans="1:44" ht="25.5">
      <c r="A138" s="1">
        <v>11</v>
      </c>
      <c r="B138" s="1"/>
      <c r="C138" s="22" t="s">
        <v>596</v>
      </c>
      <c r="D138" s="6" t="s">
        <v>257</v>
      </c>
      <c r="E138" s="6" t="s">
        <v>35</v>
      </c>
      <c r="F138" s="4">
        <f t="shared" si="55"/>
        <v>2.7</v>
      </c>
      <c r="G138" s="4"/>
      <c r="H138" s="4">
        <f t="shared" si="56"/>
        <v>2.7</v>
      </c>
      <c r="I138" s="3">
        <v>2.7</v>
      </c>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5" t="s">
        <v>46</v>
      </c>
      <c r="AK138" s="5"/>
      <c r="AL138" s="5" t="s">
        <v>43</v>
      </c>
      <c r="AM138" s="4">
        <v>2.7</v>
      </c>
      <c r="AN138" s="4">
        <f t="shared" si="57"/>
        <v>0</v>
      </c>
      <c r="AO138" s="5"/>
      <c r="AP138" s="6"/>
      <c r="AQ138" s="6"/>
      <c r="AR138" s="7"/>
    </row>
    <row r="139" spans="1:44" ht="25.5">
      <c r="A139" s="1">
        <v>12</v>
      </c>
      <c r="B139" s="1"/>
      <c r="C139" s="22" t="s">
        <v>271</v>
      </c>
      <c r="D139" s="6" t="s">
        <v>249</v>
      </c>
      <c r="E139" s="6" t="s">
        <v>35</v>
      </c>
      <c r="F139" s="4">
        <f t="shared" si="55"/>
        <v>0.59</v>
      </c>
      <c r="G139" s="4"/>
      <c r="H139" s="4">
        <f t="shared" si="56"/>
        <v>0.59</v>
      </c>
      <c r="I139" s="3">
        <v>0.59</v>
      </c>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5"/>
      <c r="AJ139" s="25">
        <v>2021</v>
      </c>
      <c r="AK139" s="25"/>
      <c r="AL139" s="5" t="s">
        <v>43</v>
      </c>
      <c r="AM139" s="4">
        <v>0.59</v>
      </c>
      <c r="AN139" s="4">
        <f t="shared" si="57"/>
        <v>0</v>
      </c>
      <c r="AO139" s="5"/>
      <c r="AP139" s="20"/>
      <c r="AQ139" s="5" t="s">
        <v>382</v>
      </c>
      <c r="AR139" s="21"/>
    </row>
    <row r="140" spans="1:44" ht="25.5">
      <c r="A140" s="1">
        <v>13</v>
      </c>
      <c r="B140" s="1"/>
      <c r="C140" s="22" t="s">
        <v>219</v>
      </c>
      <c r="D140" s="6" t="s">
        <v>304</v>
      </c>
      <c r="E140" s="6" t="s">
        <v>35</v>
      </c>
      <c r="F140" s="4">
        <f t="shared" si="55"/>
        <v>2.4</v>
      </c>
      <c r="G140" s="4"/>
      <c r="H140" s="4">
        <f t="shared" si="56"/>
        <v>2.4</v>
      </c>
      <c r="I140" s="3">
        <v>2.4</v>
      </c>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5" t="s">
        <v>42</v>
      </c>
      <c r="AK140" s="5"/>
      <c r="AL140" s="5" t="s">
        <v>43</v>
      </c>
      <c r="AM140" s="4">
        <v>2.4</v>
      </c>
      <c r="AN140" s="4">
        <f t="shared" si="57"/>
        <v>0</v>
      </c>
      <c r="AO140" s="5"/>
      <c r="AP140" s="6"/>
      <c r="AQ140" s="6"/>
      <c r="AR140" s="7"/>
    </row>
    <row r="141" spans="1:44" ht="15" customHeight="1">
      <c r="A141" s="1">
        <v>14</v>
      </c>
      <c r="B141" s="1"/>
      <c r="C141" s="22" t="s">
        <v>246</v>
      </c>
      <c r="D141" s="6" t="s">
        <v>247</v>
      </c>
      <c r="E141" s="6" t="s">
        <v>35</v>
      </c>
      <c r="F141" s="4">
        <f t="shared" si="55"/>
        <v>0.1</v>
      </c>
      <c r="G141" s="4"/>
      <c r="H141" s="4">
        <f t="shared" si="56"/>
        <v>0.1</v>
      </c>
      <c r="I141" s="3">
        <v>0.1</v>
      </c>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5"/>
      <c r="AJ141" s="5" t="s">
        <v>382</v>
      </c>
      <c r="AK141" s="5"/>
      <c r="AL141" s="5" t="s">
        <v>43</v>
      </c>
      <c r="AM141" s="4">
        <v>0.1</v>
      </c>
      <c r="AN141" s="4">
        <f t="shared" si="57"/>
        <v>0</v>
      </c>
      <c r="AO141" s="5"/>
      <c r="AP141" s="20"/>
      <c r="AQ141" s="6" t="s">
        <v>382</v>
      </c>
      <c r="AR141" s="21"/>
    </row>
    <row r="142" spans="1:44" ht="25.5">
      <c r="A142" s="1">
        <v>15</v>
      </c>
      <c r="B142" s="1"/>
      <c r="C142" s="22" t="s">
        <v>223</v>
      </c>
      <c r="D142" s="6" t="s">
        <v>247</v>
      </c>
      <c r="E142" s="6" t="s">
        <v>35</v>
      </c>
      <c r="F142" s="4">
        <f t="shared" si="55"/>
        <v>0.65</v>
      </c>
      <c r="G142" s="4"/>
      <c r="H142" s="4">
        <f t="shared" si="56"/>
        <v>0.65</v>
      </c>
      <c r="I142" s="3">
        <v>0.65</v>
      </c>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5" t="s">
        <v>42</v>
      </c>
      <c r="AK142" s="5"/>
      <c r="AL142" s="5" t="s">
        <v>43</v>
      </c>
      <c r="AM142" s="4">
        <v>0.65</v>
      </c>
      <c r="AN142" s="4">
        <f t="shared" si="57"/>
        <v>0</v>
      </c>
      <c r="AO142" s="5"/>
      <c r="AP142" s="6"/>
      <c r="AQ142" s="6"/>
      <c r="AR142" s="7"/>
    </row>
    <row r="143" spans="1:44" ht="51">
      <c r="A143" s="1">
        <v>16</v>
      </c>
      <c r="B143" s="1"/>
      <c r="C143" s="22" t="s">
        <v>224</v>
      </c>
      <c r="D143" s="6" t="s">
        <v>305</v>
      </c>
      <c r="E143" s="6" t="s">
        <v>35</v>
      </c>
      <c r="F143" s="4">
        <f t="shared" si="55"/>
        <v>19.7</v>
      </c>
      <c r="G143" s="4"/>
      <c r="H143" s="4">
        <f t="shared" si="56"/>
        <v>19.7</v>
      </c>
      <c r="I143" s="3">
        <v>19.7</v>
      </c>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5" t="s">
        <v>46</v>
      </c>
      <c r="AK143" s="5"/>
      <c r="AL143" s="5" t="s">
        <v>43</v>
      </c>
      <c r="AM143" s="4">
        <v>19.7</v>
      </c>
      <c r="AN143" s="4">
        <f t="shared" si="57"/>
        <v>0</v>
      </c>
      <c r="AO143" s="5"/>
      <c r="AP143" s="6"/>
      <c r="AQ143" s="6"/>
      <c r="AR143" s="7"/>
    </row>
    <row r="144" spans="1:44" ht="15" customHeight="1">
      <c r="A144" s="1">
        <v>17</v>
      </c>
      <c r="B144" s="1">
        <v>95</v>
      </c>
      <c r="C144" s="22" t="s">
        <v>483</v>
      </c>
      <c r="D144" s="3" t="s">
        <v>262</v>
      </c>
      <c r="E144" s="6" t="s">
        <v>35</v>
      </c>
      <c r="F144" s="4">
        <f t="shared" si="55"/>
        <v>1.45</v>
      </c>
      <c r="G144" s="4"/>
      <c r="H144" s="4">
        <f t="shared" si="56"/>
        <v>1.45</v>
      </c>
      <c r="I144" s="6">
        <v>1.45</v>
      </c>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v>2025</v>
      </c>
      <c r="AK144" s="6"/>
      <c r="AL144" s="6" t="s">
        <v>43</v>
      </c>
      <c r="AM144" s="4">
        <v>1.45</v>
      </c>
      <c r="AN144" s="4">
        <f t="shared" si="57"/>
        <v>0</v>
      </c>
      <c r="AO144" s="6"/>
      <c r="AP144" s="6"/>
      <c r="AQ144" s="55"/>
      <c r="AR144" s="7"/>
    </row>
    <row r="145" spans="1:44" ht="38.25">
      <c r="A145" s="1">
        <v>18</v>
      </c>
      <c r="B145" s="1"/>
      <c r="C145" s="22" t="s">
        <v>590</v>
      </c>
      <c r="D145" s="3" t="s">
        <v>374</v>
      </c>
      <c r="E145" s="6" t="s">
        <v>35</v>
      </c>
      <c r="F145" s="4">
        <f>G145+H145</f>
        <v>10.23</v>
      </c>
      <c r="G145" s="4"/>
      <c r="H145" s="4">
        <f>SUM(I145:AI145)</f>
        <v>10.23</v>
      </c>
      <c r="I145" s="6">
        <v>7.88</v>
      </c>
      <c r="J145" s="6"/>
      <c r="K145" s="6">
        <v>0.55000000000000004</v>
      </c>
      <c r="L145" s="6"/>
      <c r="M145" s="6"/>
      <c r="N145" s="6"/>
      <c r="O145" s="6"/>
      <c r="P145" s="6">
        <v>1.1000000000000001</v>
      </c>
      <c r="Q145" s="6">
        <v>0.65</v>
      </c>
      <c r="R145" s="6"/>
      <c r="S145" s="6"/>
      <c r="T145" s="6"/>
      <c r="U145" s="6"/>
      <c r="V145" s="6"/>
      <c r="W145" s="6"/>
      <c r="X145" s="6"/>
      <c r="Y145" s="6"/>
      <c r="Z145" s="6">
        <v>0.05</v>
      </c>
      <c r="AA145" s="6"/>
      <c r="AB145" s="6"/>
      <c r="AC145" s="6"/>
      <c r="AD145" s="6"/>
      <c r="AE145" s="6"/>
      <c r="AF145" s="6"/>
      <c r="AG145" s="6"/>
      <c r="AH145" s="6"/>
      <c r="AI145" s="6"/>
      <c r="AJ145" s="5" t="s">
        <v>46</v>
      </c>
      <c r="AK145" s="5"/>
      <c r="AL145" s="5" t="s">
        <v>43</v>
      </c>
      <c r="AM145" s="4">
        <v>10.23</v>
      </c>
      <c r="AN145" s="4">
        <f t="shared" si="57"/>
        <v>0</v>
      </c>
      <c r="AO145" s="5"/>
      <c r="AP145" s="6"/>
      <c r="AQ145" s="55" t="s">
        <v>736</v>
      </c>
      <c r="AR145" s="7"/>
    </row>
    <row r="146" spans="1:44" ht="25.5">
      <c r="A146" s="1">
        <v>19</v>
      </c>
      <c r="B146" s="1"/>
      <c r="C146" s="22" t="s">
        <v>211</v>
      </c>
      <c r="D146" s="6" t="s">
        <v>303</v>
      </c>
      <c r="E146" s="6" t="s">
        <v>35</v>
      </c>
      <c r="F146" s="4">
        <f t="shared" si="55"/>
        <v>3.4</v>
      </c>
      <c r="G146" s="4"/>
      <c r="H146" s="4">
        <f t="shared" si="56"/>
        <v>3.4</v>
      </c>
      <c r="I146" s="3">
        <v>1.06</v>
      </c>
      <c r="J146" s="84"/>
      <c r="K146" s="3">
        <v>0.45</v>
      </c>
      <c r="L146" s="3"/>
      <c r="M146" s="3"/>
      <c r="N146" s="3"/>
      <c r="O146" s="3"/>
      <c r="P146" s="3">
        <v>1.47</v>
      </c>
      <c r="Q146" s="3">
        <v>0.42</v>
      </c>
      <c r="R146" s="84"/>
      <c r="S146" s="84"/>
      <c r="T146" s="84"/>
      <c r="U146" s="84"/>
      <c r="V146" s="84"/>
      <c r="W146" s="84"/>
      <c r="X146" s="84"/>
      <c r="Y146" s="84"/>
      <c r="Z146" s="84"/>
      <c r="AA146" s="84"/>
      <c r="AB146" s="84"/>
      <c r="AC146" s="84"/>
      <c r="AD146" s="84"/>
      <c r="AE146" s="84"/>
      <c r="AF146" s="84"/>
      <c r="AG146" s="84"/>
      <c r="AH146" s="84"/>
      <c r="AI146" s="84"/>
      <c r="AJ146" s="5" t="s">
        <v>44</v>
      </c>
      <c r="AK146" s="5"/>
      <c r="AL146" s="5" t="s">
        <v>43</v>
      </c>
      <c r="AM146" s="4">
        <v>3.4</v>
      </c>
      <c r="AN146" s="4">
        <f t="shared" si="57"/>
        <v>0</v>
      </c>
      <c r="AO146" s="5"/>
      <c r="AP146" s="6"/>
      <c r="AQ146" s="6"/>
      <c r="AR146" s="7"/>
    </row>
    <row r="147" spans="1:44" ht="25.5">
      <c r="A147" s="1">
        <v>20</v>
      </c>
      <c r="B147" s="1"/>
      <c r="C147" s="22" t="s">
        <v>243</v>
      </c>
      <c r="D147" s="6" t="s">
        <v>301</v>
      </c>
      <c r="E147" s="6" t="s">
        <v>35</v>
      </c>
      <c r="F147" s="4">
        <f t="shared" si="55"/>
        <v>5.62</v>
      </c>
      <c r="G147" s="4"/>
      <c r="H147" s="4">
        <f t="shared" si="56"/>
        <v>5.62</v>
      </c>
      <c r="I147" s="3">
        <v>5.62</v>
      </c>
      <c r="J147" s="3"/>
      <c r="K147" s="3"/>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5" t="s">
        <v>42</v>
      </c>
      <c r="AK147" s="5"/>
      <c r="AL147" s="5" t="s">
        <v>43</v>
      </c>
      <c r="AM147" s="113">
        <v>5.62</v>
      </c>
      <c r="AN147" s="4">
        <f t="shared" si="57"/>
        <v>0</v>
      </c>
      <c r="AO147" s="5"/>
      <c r="AP147" s="6"/>
      <c r="AQ147" s="6"/>
      <c r="AR147" s="7"/>
    </row>
    <row r="148" spans="1:44" ht="25.5">
      <c r="A148" s="1">
        <v>21</v>
      </c>
      <c r="B148" s="1"/>
      <c r="C148" s="22" t="s">
        <v>593</v>
      </c>
      <c r="D148" s="3" t="s">
        <v>319</v>
      </c>
      <c r="E148" s="6" t="s">
        <v>35</v>
      </c>
      <c r="F148" s="4">
        <f>G148+H148</f>
        <v>0.02</v>
      </c>
      <c r="G148" s="4"/>
      <c r="H148" s="4">
        <f>SUM(I148:AI148)</f>
        <v>0.02</v>
      </c>
      <c r="I148" s="6"/>
      <c r="J148" s="6"/>
      <c r="K148" s="6"/>
      <c r="L148" s="6"/>
      <c r="M148" s="6"/>
      <c r="N148" s="6"/>
      <c r="O148" s="6"/>
      <c r="P148" s="6"/>
      <c r="Q148" s="6"/>
      <c r="R148" s="6"/>
      <c r="S148" s="6"/>
      <c r="T148" s="6"/>
      <c r="U148" s="6"/>
      <c r="V148" s="6"/>
      <c r="W148" s="6"/>
      <c r="X148" s="6"/>
      <c r="Y148" s="6"/>
      <c r="Z148" s="6"/>
      <c r="AA148" s="6">
        <v>0.02</v>
      </c>
      <c r="AB148" s="6"/>
      <c r="AC148" s="6"/>
      <c r="AD148" s="6"/>
      <c r="AE148" s="6"/>
      <c r="AF148" s="6"/>
      <c r="AG148" s="6"/>
      <c r="AH148" s="6"/>
      <c r="AI148" s="6"/>
      <c r="AJ148" s="5"/>
      <c r="AK148" s="5"/>
      <c r="AL148" s="5" t="s">
        <v>43</v>
      </c>
      <c r="AM148" s="4">
        <v>0.02</v>
      </c>
      <c r="AN148" s="4"/>
      <c r="AO148" s="5"/>
      <c r="AP148" s="6"/>
      <c r="AQ148" s="55" t="s">
        <v>735</v>
      </c>
      <c r="AR148" s="7"/>
    </row>
    <row r="149" spans="1:44" ht="25.5">
      <c r="A149" s="1">
        <v>22</v>
      </c>
      <c r="B149" s="1"/>
      <c r="C149" s="22" t="s">
        <v>362</v>
      </c>
      <c r="D149" s="6" t="s">
        <v>294</v>
      </c>
      <c r="E149" s="6" t="s">
        <v>35</v>
      </c>
      <c r="F149" s="4">
        <f t="shared" si="55"/>
        <v>0.3</v>
      </c>
      <c r="G149" s="4"/>
      <c r="H149" s="4">
        <f t="shared" si="56"/>
        <v>0.3</v>
      </c>
      <c r="I149" s="3">
        <v>0.18</v>
      </c>
      <c r="J149" s="3"/>
      <c r="K149" s="3">
        <v>0.12</v>
      </c>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5" t="s">
        <v>44</v>
      </c>
      <c r="AK149" s="5"/>
      <c r="AL149" s="5" t="s">
        <v>43</v>
      </c>
      <c r="AM149" s="4">
        <v>0.3</v>
      </c>
      <c r="AN149" s="4">
        <f t="shared" ref="AN149:AN163" si="58">H149-AM149</f>
        <v>0</v>
      </c>
      <c r="AO149" s="5"/>
      <c r="AP149" s="6"/>
      <c r="AQ149" s="6"/>
      <c r="AR149" s="7"/>
    </row>
    <row r="150" spans="1:44" ht="25.5">
      <c r="A150" s="1">
        <v>23</v>
      </c>
      <c r="B150" s="1"/>
      <c r="C150" s="22" t="s">
        <v>210</v>
      </c>
      <c r="D150" s="6" t="s">
        <v>293</v>
      </c>
      <c r="E150" s="6" t="s">
        <v>35</v>
      </c>
      <c r="F150" s="4">
        <f t="shared" si="55"/>
        <v>1.2</v>
      </c>
      <c r="G150" s="4"/>
      <c r="H150" s="4">
        <f t="shared" si="56"/>
        <v>1.2</v>
      </c>
      <c r="I150" s="3">
        <v>1.2</v>
      </c>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5" t="s">
        <v>44</v>
      </c>
      <c r="AK150" s="5"/>
      <c r="AL150" s="5" t="s">
        <v>43</v>
      </c>
      <c r="AM150" s="4">
        <v>1.2</v>
      </c>
      <c r="AN150" s="4">
        <f t="shared" si="58"/>
        <v>0</v>
      </c>
      <c r="AO150" s="5"/>
      <c r="AP150" s="6"/>
      <c r="AQ150" s="6"/>
      <c r="AR150" s="7"/>
    </row>
    <row r="151" spans="1:44" ht="25.5">
      <c r="A151" s="1">
        <v>24</v>
      </c>
      <c r="B151" s="1"/>
      <c r="C151" s="22" t="s">
        <v>594</v>
      </c>
      <c r="D151" s="6" t="s">
        <v>297</v>
      </c>
      <c r="E151" s="6" t="s">
        <v>35</v>
      </c>
      <c r="F151" s="4">
        <f t="shared" si="55"/>
        <v>0.93600000000000005</v>
      </c>
      <c r="G151" s="4"/>
      <c r="H151" s="4">
        <f t="shared" si="56"/>
        <v>0.93600000000000005</v>
      </c>
      <c r="I151" s="3">
        <v>0.93600000000000005</v>
      </c>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5" t="s">
        <v>44</v>
      </c>
      <c r="AK151" s="5"/>
      <c r="AL151" s="5" t="s">
        <v>43</v>
      </c>
      <c r="AM151" s="4">
        <v>0.94</v>
      </c>
      <c r="AN151" s="4">
        <f t="shared" si="58"/>
        <v>-3.9999999999998925E-3</v>
      </c>
      <c r="AO151" s="5"/>
      <c r="AP151" s="6"/>
      <c r="AQ151" s="6"/>
      <c r="AR151" s="7"/>
    </row>
    <row r="152" spans="1:44">
      <c r="A152" s="1">
        <v>25</v>
      </c>
      <c r="B152" s="1"/>
      <c r="C152" s="22" t="s">
        <v>214</v>
      </c>
      <c r="D152" s="6" t="s">
        <v>297</v>
      </c>
      <c r="E152" s="6" t="s">
        <v>35</v>
      </c>
      <c r="F152" s="4">
        <f t="shared" si="55"/>
        <v>0.65</v>
      </c>
      <c r="G152" s="4"/>
      <c r="H152" s="4">
        <f t="shared" si="56"/>
        <v>0.65</v>
      </c>
      <c r="I152" s="3">
        <v>0.65</v>
      </c>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5" t="s">
        <v>44</v>
      </c>
      <c r="AK152" s="5"/>
      <c r="AL152" s="5" t="s">
        <v>43</v>
      </c>
      <c r="AM152" s="4">
        <v>0.65</v>
      </c>
      <c r="AN152" s="4">
        <f t="shared" si="58"/>
        <v>0</v>
      </c>
      <c r="AO152" s="5"/>
      <c r="AP152" s="6"/>
      <c r="AQ152" s="6"/>
      <c r="AR152" s="7"/>
    </row>
    <row r="153" spans="1:44" s="23" customFormat="1" ht="15" customHeight="1">
      <c r="A153" s="1">
        <v>26</v>
      </c>
      <c r="B153" s="1"/>
      <c r="C153" s="22" t="s">
        <v>218</v>
      </c>
      <c r="D153" s="6" t="s">
        <v>297</v>
      </c>
      <c r="E153" s="6" t="s">
        <v>35</v>
      </c>
      <c r="F153" s="4">
        <f t="shared" si="55"/>
        <v>6</v>
      </c>
      <c r="G153" s="4"/>
      <c r="H153" s="4">
        <f t="shared" si="56"/>
        <v>6</v>
      </c>
      <c r="I153" s="3">
        <v>6</v>
      </c>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5" t="s">
        <v>63</v>
      </c>
      <c r="AK153" s="5"/>
      <c r="AL153" s="5" t="s">
        <v>43</v>
      </c>
      <c r="AM153" s="4">
        <v>6</v>
      </c>
      <c r="AN153" s="4">
        <f t="shared" si="58"/>
        <v>0</v>
      </c>
      <c r="AO153" s="5"/>
      <c r="AP153" s="6"/>
      <c r="AQ153" s="6"/>
      <c r="AR153" s="7"/>
    </row>
    <row r="154" spans="1:44" ht="25.5">
      <c r="A154" s="1">
        <v>27</v>
      </c>
      <c r="B154" s="1"/>
      <c r="C154" s="22" t="s">
        <v>324</v>
      </c>
      <c r="D154" s="6" t="s">
        <v>319</v>
      </c>
      <c r="E154" s="6" t="s">
        <v>35</v>
      </c>
      <c r="F154" s="4">
        <f t="shared" si="55"/>
        <v>0.74</v>
      </c>
      <c r="G154" s="4"/>
      <c r="H154" s="4">
        <f t="shared" si="56"/>
        <v>0.74</v>
      </c>
      <c r="I154" s="3">
        <v>0.74</v>
      </c>
      <c r="J154" s="3"/>
      <c r="K154" s="3"/>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5" t="s">
        <v>58</v>
      </c>
      <c r="AK154" s="5"/>
      <c r="AL154" s="5" t="s">
        <v>43</v>
      </c>
      <c r="AM154" s="4">
        <v>0.74</v>
      </c>
      <c r="AN154" s="4">
        <f t="shared" si="58"/>
        <v>0</v>
      </c>
      <c r="AO154" s="5"/>
      <c r="AP154" s="6"/>
      <c r="AQ154" s="6"/>
      <c r="AR154" s="7"/>
    </row>
    <row r="155" spans="1:44" s="23" customFormat="1" ht="25.5">
      <c r="A155" s="1">
        <v>28</v>
      </c>
      <c r="B155" s="1"/>
      <c r="C155" s="22" t="s">
        <v>371</v>
      </c>
      <c r="D155" s="6" t="s">
        <v>326</v>
      </c>
      <c r="E155" s="6" t="s">
        <v>35</v>
      </c>
      <c r="F155" s="4">
        <f t="shared" si="55"/>
        <v>9.5</v>
      </c>
      <c r="G155" s="4"/>
      <c r="H155" s="4">
        <f t="shared" si="56"/>
        <v>9.5</v>
      </c>
      <c r="I155" s="3">
        <v>9.5</v>
      </c>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5" t="s">
        <v>46</v>
      </c>
      <c r="AK155" s="5"/>
      <c r="AL155" s="5" t="s">
        <v>43</v>
      </c>
      <c r="AM155" s="4">
        <v>9.5</v>
      </c>
      <c r="AN155" s="4">
        <f t="shared" si="58"/>
        <v>0</v>
      </c>
      <c r="AO155" s="5"/>
      <c r="AP155" s="6"/>
      <c r="AQ155" s="6"/>
      <c r="AR155" s="7"/>
    </row>
    <row r="156" spans="1:44" ht="51.75" customHeight="1">
      <c r="A156" s="1">
        <v>29</v>
      </c>
      <c r="B156" s="1"/>
      <c r="C156" s="22" t="s">
        <v>275</v>
      </c>
      <c r="D156" s="6" t="s">
        <v>591</v>
      </c>
      <c r="E156" s="6" t="s">
        <v>35</v>
      </c>
      <c r="F156" s="4">
        <f t="shared" si="55"/>
        <v>19.440000000000001</v>
      </c>
      <c r="G156" s="4"/>
      <c r="H156" s="4">
        <f t="shared" si="56"/>
        <v>19.440000000000001</v>
      </c>
      <c r="I156" s="3">
        <v>13</v>
      </c>
      <c r="J156" s="3"/>
      <c r="K156" s="3">
        <v>0.11</v>
      </c>
      <c r="L156" s="3">
        <v>0.21</v>
      </c>
      <c r="M156" s="84"/>
      <c r="N156" s="84"/>
      <c r="O156" s="3"/>
      <c r="P156" s="3">
        <v>2.94</v>
      </c>
      <c r="Q156" s="3">
        <v>3.13</v>
      </c>
      <c r="R156" s="3"/>
      <c r="S156" s="137" t="s">
        <v>592</v>
      </c>
      <c r="T156" s="138"/>
      <c r="U156" s="138"/>
      <c r="V156" s="138"/>
      <c r="W156" s="139"/>
      <c r="X156" s="3"/>
      <c r="Y156" s="3"/>
      <c r="Z156" s="3"/>
      <c r="AA156" s="3">
        <v>0.05</v>
      </c>
      <c r="AB156" s="84"/>
      <c r="AC156" s="84"/>
      <c r="AD156" s="84"/>
      <c r="AE156" s="84"/>
      <c r="AF156" s="84"/>
      <c r="AG156" s="84"/>
      <c r="AH156" s="84"/>
      <c r="AI156" s="84"/>
      <c r="AJ156" s="5" t="s">
        <v>46</v>
      </c>
      <c r="AK156" s="5"/>
      <c r="AL156" s="5" t="s">
        <v>43</v>
      </c>
      <c r="AM156" s="4">
        <v>19.440000000000001</v>
      </c>
      <c r="AN156" s="4">
        <f t="shared" si="58"/>
        <v>0</v>
      </c>
      <c r="AO156" s="5"/>
      <c r="AP156" s="6"/>
      <c r="AQ156" s="6"/>
      <c r="AR156" s="7"/>
    </row>
    <row r="157" spans="1:44" ht="25.5">
      <c r="A157" s="1">
        <v>30</v>
      </c>
      <c r="B157" s="1"/>
      <c r="C157" s="22" t="s">
        <v>280</v>
      </c>
      <c r="D157" s="6" t="s">
        <v>281</v>
      </c>
      <c r="E157" s="6" t="s">
        <v>35</v>
      </c>
      <c r="F157" s="4">
        <f t="shared" si="55"/>
        <v>3.5</v>
      </c>
      <c r="G157" s="4"/>
      <c r="H157" s="4">
        <f t="shared" si="56"/>
        <v>3.5</v>
      </c>
      <c r="I157" s="3">
        <v>3.5</v>
      </c>
      <c r="J157" s="3"/>
      <c r="K157" s="3"/>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5" t="s">
        <v>46</v>
      </c>
      <c r="AK157" s="5"/>
      <c r="AL157" s="5" t="s">
        <v>43</v>
      </c>
      <c r="AM157" s="4">
        <v>3.5</v>
      </c>
      <c r="AN157" s="4">
        <f t="shared" si="58"/>
        <v>0</v>
      </c>
      <c r="AO157" s="5"/>
      <c r="AP157" s="6"/>
      <c r="AQ157" s="6"/>
      <c r="AR157" s="7"/>
    </row>
    <row r="158" spans="1:44" s="23" customFormat="1" ht="30.75" customHeight="1">
      <c r="A158" s="1">
        <v>31</v>
      </c>
      <c r="B158" s="1"/>
      <c r="C158" s="22" t="s">
        <v>284</v>
      </c>
      <c r="D158" s="6" t="s">
        <v>281</v>
      </c>
      <c r="E158" s="6" t="s">
        <v>35</v>
      </c>
      <c r="F158" s="4">
        <f t="shared" si="55"/>
        <v>4.5</v>
      </c>
      <c r="G158" s="4"/>
      <c r="H158" s="4">
        <f t="shared" si="56"/>
        <v>4.5</v>
      </c>
      <c r="I158" s="3">
        <v>4.5</v>
      </c>
      <c r="J158" s="3"/>
      <c r="K158" s="3"/>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5" t="s">
        <v>46</v>
      </c>
      <c r="AK158" s="5"/>
      <c r="AL158" s="5" t="s">
        <v>43</v>
      </c>
      <c r="AM158" s="4">
        <v>4.5</v>
      </c>
      <c r="AN158" s="4">
        <f t="shared" si="58"/>
        <v>0</v>
      </c>
      <c r="AO158" s="5"/>
      <c r="AP158" s="6"/>
      <c r="AQ158" s="6"/>
      <c r="AR158" s="7"/>
    </row>
    <row r="159" spans="1:44" ht="17.25" customHeight="1">
      <c r="A159" s="1">
        <v>32</v>
      </c>
      <c r="B159" s="1"/>
      <c r="C159" s="22" t="s">
        <v>681</v>
      </c>
      <c r="D159" s="3" t="s">
        <v>281</v>
      </c>
      <c r="E159" s="6" t="s">
        <v>35</v>
      </c>
      <c r="F159" s="4">
        <f>G159+H159</f>
        <v>2.4</v>
      </c>
      <c r="G159" s="4"/>
      <c r="H159" s="4">
        <f>SUM(I159:AI159)</f>
        <v>2.4</v>
      </c>
      <c r="I159" s="6"/>
      <c r="J159" s="6"/>
      <c r="K159" s="6">
        <v>2.4</v>
      </c>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5" t="s">
        <v>46</v>
      </c>
      <c r="AK159" s="5"/>
      <c r="AL159" s="5" t="s">
        <v>43</v>
      </c>
      <c r="AM159" s="4">
        <v>2.4</v>
      </c>
      <c r="AN159" s="4">
        <f t="shared" si="58"/>
        <v>0</v>
      </c>
      <c r="AO159" s="5"/>
      <c r="AP159" s="6"/>
      <c r="AQ159" s="55" t="s">
        <v>735</v>
      </c>
      <c r="AR159" s="7"/>
    </row>
    <row r="160" spans="1:44" ht="25.5">
      <c r="A160" s="1">
        <v>33</v>
      </c>
      <c r="B160" s="1"/>
      <c r="C160" s="22" t="s">
        <v>278</v>
      </c>
      <c r="D160" s="6" t="s">
        <v>330</v>
      </c>
      <c r="E160" s="6" t="s">
        <v>35</v>
      </c>
      <c r="F160" s="4">
        <f t="shared" si="55"/>
        <v>3.99</v>
      </c>
      <c r="G160" s="4"/>
      <c r="H160" s="4">
        <f t="shared" si="56"/>
        <v>3.99</v>
      </c>
      <c r="I160" s="3">
        <v>3.99</v>
      </c>
      <c r="J160" s="3"/>
      <c r="K160" s="3"/>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5" t="s">
        <v>46</v>
      </c>
      <c r="AK160" s="5"/>
      <c r="AL160" s="5" t="s">
        <v>43</v>
      </c>
      <c r="AM160" s="4">
        <v>3.99</v>
      </c>
      <c r="AN160" s="4">
        <f t="shared" si="58"/>
        <v>0</v>
      </c>
      <c r="AO160" s="5"/>
      <c r="AP160" s="6"/>
      <c r="AQ160" s="6"/>
      <c r="AR160" s="7"/>
    </row>
    <row r="161" spans="1:53" s="33" customFormat="1" ht="28.5" customHeight="1">
      <c r="A161" s="1">
        <v>34</v>
      </c>
      <c r="B161" s="1"/>
      <c r="C161" s="22" t="s">
        <v>222</v>
      </c>
      <c r="D161" s="3" t="s">
        <v>7</v>
      </c>
      <c r="E161" s="6" t="s">
        <v>35</v>
      </c>
      <c r="F161" s="4">
        <f t="shared" si="55"/>
        <v>1.8</v>
      </c>
      <c r="G161" s="4"/>
      <c r="H161" s="4">
        <f t="shared" si="56"/>
        <v>1.8</v>
      </c>
      <c r="I161" s="3">
        <v>1.8</v>
      </c>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5" t="s">
        <v>42</v>
      </c>
      <c r="AK161" s="5"/>
      <c r="AL161" s="5" t="s">
        <v>43</v>
      </c>
      <c r="AM161" s="4">
        <v>1.8</v>
      </c>
      <c r="AN161" s="4">
        <f t="shared" si="58"/>
        <v>0</v>
      </c>
      <c r="AO161" s="5"/>
      <c r="AP161" s="6"/>
      <c r="AQ161" s="6"/>
      <c r="AR161" s="7"/>
      <c r="AS161" s="8"/>
    </row>
    <row r="162" spans="1:53" s="33" customFormat="1" ht="45.75" customHeight="1">
      <c r="A162" s="1">
        <v>35</v>
      </c>
      <c r="B162" s="1"/>
      <c r="C162" s="22" t="s">
        <v>376</v>
      </c>
      <c r="D162" s="3" t="s">
        <v>817</v>
      </c>
      <c r="E162" s="6" t="s">
        <v>35</v>
      </c>
      <c r="F162" s="4">
        <f>G162+H162</f>
        <v>6.0200000000000005</v>
      </c>
      <c r="G162" s="4"/>
      <c r="H162" s="4">
        <f>SUM(I162:AI162)</f>
        <v>6.0200000000000005</v>
      </c>
      <c r="I162" s="6">
        <v>5.32</v>
      </c>
      <c r="J162" s="6"/>
      <c r="K162" s="6"/>
      <c r="L162" s="6">
        <v>0.15</v>
      </c>
      <c r="M162" s="6"/>
      <c r="N162" s="6"/>
      <c r="O162" s="6"/>
      <c r="P162" s="6">
        <v>0.02</v>
      </c>
      <c r="Q162" s="6">
        <v>0.42</v>
      </c>
      <c r="R162" s="6"/>
      <c r="S162" s="6"/>
      <c r="T162" s="6"/>
      <c r="U162" s="6"/>
      <c r="V162" s="6"/>
      <c r="W162" s="6"/>
      <c r="X162" s="6"/>
      <c r="Y162" s="6"/>
      <c r="Z162" s="6"/>
      <c r="AA162" s="6"/>
      <c r="AB162" s="6"/>
      <c r="AC162" s="6">
        <v>0.11</v>
      </c>
      <c r="AD162" s="6"/>
      <c r="AE162" s="6"/>
      <c r="AF162" s="6"/>
      <c r="AG162" s="6"/>
      <c r="AH162" s="6"/>
      <c r="AI162" s="6"/>
      <c r="AJ162" s="5" t="s">
        <v>46</v>
      </c>
      <c r="AK162" s="5"/>
      <c r="AL162" s="5" t="s">
        <v>43</v>
      </c>
      <c r="AM162" s="4">
        <v>6.02</v>
      </c>
      <c r="AN162" s="4">
        <f t="shared" si="58"/>
        <v>0</v>
      </c>
      <c r="AO162" s="5"/>
      <c r="AP162" s="6"/>
      <c r="AQ162" s="55" t="s">
        <v>734</v>
      </c>
      <c r="AR162" s="7"/>
      <c r="AS162" s="8"/>
    </row>
    <row r="163" spans="1:53" ht="25.5">
      <c r="A163" s="1">
        <v>36</v>
      </c>
      <c r="B163" s="1"/>
      <c r="C163" s="22" t="s">
        <v>283</v>
      </c>
      <c r="D163" s="3" t="s">
        <v>159</v>
      </c>
      <c r="E163" s="6" t="s">
        <v>35</v>
      </c>
      <c r="F163" s="4">
        <f t="shared" si="55"/>
        <v>12.5</v>
      </c>
      <c r="G163" s="4"/>
      <c r="H163" s="4">
        <f>SUM(I163:AI163)</f>
        <v>12.5</v>
      </c>
      <c r="I163" s="4">
        <v>12.5</v>
      </c>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5" t="s">
        <v>46</v>
      </c>
      <c r="AK163" s="5"/>
      <c r="AL163" s="5" t="s">
        <v>43</v>
      </c>
      <c r="AM163" s="4">
        <v>12.5</v>
      </c>
      <c r="AN163" s="4">
        <f t="shared" si="58"/>
        <v>0</v>
      </c>
      <c r="AO163" s="5"/>
      <c r="AP163" s="6"/>
      <c r="AQ163" s="55"/>
      <c r="AR163" s="7"/>
    </row>
    <row r="164" spans="1:53" s="56" customFormat="1" ht="13.5">
      <c r="A164" s="36">
        <v>6.2</v>
      </c>
      <c r="B164" s="46"/>
      <c r="C164" s="52" t="s">
        <v>725</v>
      </c>
      <c r="D164" s="36"/>
      <c r="E164" s="36"/>
      <c r="F164" s="40">
        <f t="shared" ref="F164:F173" si="59">G164+H164</f>
        <v>140.392</v>
      </c>
      <c r="G164" s="40">
        <f t="shared" ref="G164:AN164" si="60">SUM(G165:G177)</f>
        <v>0</v>
      </c>
      <c r="H164" s="40">
        <f t="shared" si="60"/>
        <v>140.392</v>
      </c>
      <c r="I164" s="36">
        <f t="shared" si="60"/>
        <v>77.959999999999994</v>
      </c>
      <c r="J164" s="36">
        <f t="shared" si="60"/>
        <v>17</v>
      </c>
      <c r="K164" s="36">
        <f t="shared" si="60"/>
        <v>7.79</v>
      </c>
      <c r="L164" s="36">
        <f t="shared" si="60"/>
        <v>2.72</v>
      </c>
      <c r="M164" s="36">
        <f t="shared" si="60"/>
        <v>0.11</v>
      </c>
      <c r="N164" s="36">
        <f t="shared" si="60"/>
        <v>0</v>
      </c>
      <c r="O164" s="36">
        <f t="shared" si="60"/>
        <v>2</v>
      </c>
      <c r="P164" s="36">
        <f t="shared" si="60"/>
        <v>18.41</v>
      </c>
      <c r="Q164" s="36">
        <f t="shared" si="60"/>
        <v>4.75</v>
      </c>
      <c r="R164" s="36">
        <f t="shared" si="60"/>
        <v>0</v>
      </c>
      <c r="S164" s="36">
        <f t="shared" si="60"/>
        <v>0.03</v>
      </c>
      <c r="T164" s="36">
        <f t="shared" si="60"/>
        <v>0</v>
      </c>
      <c r="U164" s="36">
        <f t="shared" si="60"/>
        <v>0</v>
      </c>
      <c r="V164" s="36">
        <f t="shared" si="60"/>
        <v>0</v>
      </c>
      <c r="W164" s="36">
        <f t="shared" si="60"/>
        <v>0</v>
      </c>
      <c r="X164" s="36">
        <f t="shared" si="60"/>
        <v>0</v>
      </c>
      <c r="Y164" s="36">
        <f t="shared" si="60"/>
        <v>0.04</v>
      </c>
      <c r="Z164" s="36">
        <f t="shared" si="60"/>
        <v>0.89400000000000002</v>
      </c>
      <c r="AA164" s="36">
        <f t="shared" si="60"/>
        <v>3.54</v>
      </c>
      <c r="AB164" s="36">
        <f t="shared" si="60"/>
        <v>0.03</v>
      </c>
      <c r="AC164" s="36">
        <f t="shared" si="60"/>
        <v>0</v>
      </c>
      <c r="AD164" s="36">
        <f t="shared" si="60"/>
        <v>8.0000000000000002E-3</v>
      </c>
      <c r="AE164" s="36">
        <f t="shared" si="60"/>
        <v>0</v>
      </c>
      <c r="AF164" s="36">
        <f t="shared" si="60"/>
        <v>0</v>
      </c>
      <c r="AG164" s="36">
        <f t="shared" si="60"/>
        <v>1.34</v>
      </c>
      <c r="AH164" s="36">
        <f t="shared" si="60"/>
        <v>3.05</v>
      </c>
      <c r="AI164" s="36">
        <f t="shared" si="60"/>
        <v>0.72</v>
      </c>
      <c r="AJ164" s="36">
        <f t="shared" si="60"/>
        <v>0</v>
      </c>
      <c r="AK164" s="36">
        <f t="shared" si="60"/>
        <v>0</v>
      </c>
      <c r="AL164" s="36">
        <f t="shared" si="60"/>
        <v>0</v>
      </c>
      <c r="AM164" s="40">
        <f t="shared" si="60"/>
        <v>84.63000000000001</v>
      </c>
      <c r="AN164" s="40">
        <f t="shared" si="60"/>
        <v>55.761999999999979</v>
      </c>
      <c r="AO164" s="36">
        <f t="shared" ref="AO164" si="61">SUM(AO165:AO177)</f>
        <v>0</v>
      </c>
      <c r="AP164" s="36"/>
      <c r="AQ164" s="36"/>
      <c r="AR164" s="53"/>
    </row>
    <row r="165" spans="1:53" ht="38.25">
      <c r="A165" s="1">
        <v>1</v>
      </c>
      <c r="B165" s="1"/>
      <c r="C165" s="22" t="s">
        <v>244</v>
      </c>
      <c r="D165" s="6" t="s">
        <v>245</v>
      </c>
      <c r="E165" s="6" t="s">
        <v>35</v>
      </c>
      <c r="F165" s="4">
        <f t="shared" si="59"/>
        <v>7.63</v>
      </c>
      <c r="G165" s="4"/>
      <c r="H165" s="4">
        <f t="shared" ref="H165:H173" si="62">SUM(I165:AI165)</f>
        <v>7.63</v>
      </c>
      <c r="I165" s="3">
        <v>6.54</v>
      </c>
      <c r="J165" s="3"/>
      <c r="K165" s="3">
        <v>0.94</v>
      </c>
      <c r="L165" s="3">
        <v>0.08</v>
      </c>
      <c r="M165" s="3"/>
      <c r="N165" s="3"/>
      <c r="O165" s="3"/>
      <c r="P165" s="3"/>
      <c r="Q165" s="3"/>
      <c r="R165" s="3"/>
      <c r="S165" s="3"/>
      <c r="T165" s="3"/>
      <c r="U165" s="3"/>
      <c r="V165" s="3"/>
      <c r="W165" s="3"/>
      <c r="X165" s="3"/>
      <c r="Y165" s="3"/>
      <c r="Z165" s="3">
        <v>0.01</v>
      </c>
      <c r="AA165" s="3">
        <v>0.06</v>
      </c>
      <c r="AB165" s="3"/>
      <c r="AC165" s="3"/>
      <c r="AD165" s="3"/>
      <c r="AE165" s="3"/>
      <c r="AF165" s="3"/>
      <c r="AG165" s="3"/>
      <c r="AH165" s="3"/>
      <c r="AI165" s="3"/>
      <c r="AJ165" s="5" t="s">
        <v>44</v>
      </c>
      <c r="AK165" s="5"/>
      <c r="AL165" s="5" t="s">
        <v>624</v>
      </c>
      <c r="AM165" s="4">
        <v>7.48</v>
      </c>
      <c r="AN165" s="4">
        <f t="shared" ref="AN165:AN177" si="63">H165-AM165</f>
        <v>0.14999999999999947</v>
      </c>
      <c r="AO165" s="5"/>
      <c r="AP165" s="6"/>
      <c r="AQ165" s="6"/>
      <c r="AR165" s="20"/>
    </row>
    <row r="166" spans="1:53" ht="63.75">
      <c r="A166" s="1">
        <v>2</v>
      </c>
      <c r="B166" s="1"/>
      <c r="C166" s="22" t="s">
        <v>310</v>
      </c>
      <c r="D166" s="6" t="s">
        <v>530</v>
      </c>
      <c r="E166" s="6" t="s">
        <v>35</v>
      </c>
      <c r="F166" s="4">
        <f>G166+H166</f>
        <v>70.927999999999983</v>
      </c>
      <c r="G166" s="4"/>
      <c r="H166" s="4">
        <f t="shared" si="62"/>
        <v>70.927999999999983</v>
      </c>
      <c r="I166" s="3">
        <v>44</v>
      </c>
      <c r="J166" s="3"/>
      <c r="K166" s="3">
        <v>1.3</v>
      </c>
      <c r="L166" s="3">
        <v>2.14</v>
      </c>
      <c r="M166" s="3">
        <v>0.11</v>
      </c>
      <c r="N166" s="3"/>
      <c r="O166" s="3"/>
      <c r="P166" s="3">
        <v>13.83</v>
      </c>
      <c r="Q166" s="3">
        <v>3.32</v>
      </c>
      <c r="R166" s="3"/>
      <c r="S166" s="3">
        <v>0.03</v>
      </c>
      <c r="T166" s="3"/>
      <c r="U166" s="3"/>
      <c r="V166" s="3"/>
      <c r="W166" s="3"/>
      <c r="X166" s="3"/>
      <c r="Y166" s="3"/>
      <c r="Z166" s="3">
        <v>0.88</v>
      </c>
      <c r="AA166" s="3">
        <v>3.25</v>
      </c>
      <c r="AB166" s="3">
        <v>0.03</v>
      </c>
      <c r="AC166" s="3"/>
      <c r="AD166" s="3">
        <v>8.0000000000000002E-3</v>
      </c>
      <c r="AE166" s="3"/>
      <c r="AF166" s="3"/>
      <c r="AG166" s="3">
        <v>0.02</v>
      </c>
      <c r="AH166" s="3">
        <v>2.0099999999999998</v>
      </c>
      <c r="AI166" s="3"/>
      <c r="AJ166" s="5" t="s">
        <v>46</v>
      </c>
      <c r="AK166" s="5"/>
      <c r="AL166" s="5" t="s">
        <v>624</v>
      </c>
      <c r="AM166" s="4">
        <v>42.4</v>
      </c>
      <c r="AN166" s="4">
        <f t="shared" si="63"/>
        <v>28.527999999999984</v>
      </c>
      <c r="AO166" s="5"/>
      <c r="AP166" s="21"/>
      <c r="AQ166" s="6"/>
      <c r="AR166" s="6"/>
      <c r="AS166" s="114"/>
    </row>
    <row r="167" spans="1:53" ht="25.5">
      <c r="A167" s="1">
        <v>3</v>
      </c>
      <c r="B167" s="1"/>
      <c r="C167" s="22" t="s">
        <v>272</v>
      </c>
      <c r="D167" s="3" t="s">
        <v>262</v>
      </c>
      <c r="E167" s="6" t="s">
        <v>35</v>
      </c>
      <c r="F167" s="4">
        <f t="shared" si="59"/>
        <v>8.99</v>
      </c>
      <c r="G167" s="4"/>
      <c r="H167" s="4">
        <f t="shared" si="62"/>
        <v>8.99</v>
      </c>
      <c r="I167" s="3">
        <v>6.11</v>
      </c>
      <c r="J167" s="3"/>
      <c r="K167" s="3">
        <v>2.88</v>
      </c>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5" t="s">
        <v>46</v>
      </c>
      <c r="AK167" s="5"/>
      <c r="AL167" s="5" t="s">
        <v>624</v>
      </c>
      <c r="AM167" s="4">
        <v>8.93</v>
      </c>
      <c r="AN167" s="4">
        <f t="shared" si="63"/>
        <v>6.0000000000000497E-2</v>
      </c>
      <c r="AO167" s="5"/>
      <c r="AP167" s="6"/>
      <c r="AQ167" s="6"/>
      <c r="AR167" s="7"/>
    </row>
    <row r="168" spans="1:53" s="115" customFormat="1" ht="38.25">
      <c r="A168" s="1">
        <v>4</v>
      </c>
      <c r="B168" s="1"/>
      <c r="C168" s="22" t="s">
        <v>282</v>
      </c>
      <c r="D168" s="3" t="s">
        <v>262</v>
      </c>
      <c r="E168" s="6" t="s">
        <v>35</v>
      </c>
      <c r="F168" s="4">
        <f>G168+H168</f>
        <v>1.92</v>
      </c>
      <c r="G168" s="4"/>
      <c r="H168" s="4">
        <f t="shared" si="62"/>
        <v>1.92</v>
      </c>
      <c r="I168" s="3">
        <v>0.45</v>
      </c>
      <c r="J168" s="3"/>
      <c r="K168" s="3">
        <v>1.47</v>
      </c>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5" t="s">
        <v>46</v>
      </c>
      <c r="AK168" s="5"/>
      <c r="AL168" s="5" t="s">
        <v>624</v>
      </c>
      <c r="AM168" s="4">
        <v>0.7</v>
      </c>
      <c r="AN168" s="4">
        <f t="shared" si="63"/>
        <v>1.22</v>
      </c>
      <c r="AO168" s="5"/>
      <c r="AP168" s="6"/>
      <c r="AQ168" s="6"/>
      <c r="AR168" s="7"/>
      <c r="AS168" s="23"/>
    </row>
    <row r="169" spans="1:53" s="43" customFormat="1" ht="30.75" customHeight="1">
      <c r="A169" s="1">
        <v>5</v>
      </c>
      <c r="B169" s="1"/>
      <c r="C169" s="22" t="s">
        <v>602</v>
      </c>
      <c r="D169" s="3" t="s">
        <v>541</v>
      </c>
      <c r="E169" s="6" t="s">
        <v>35</v>
      </c>
      <c r="F169" s="4">
        <f t="shared" si="59"/>
        <v>22.5</v>
      </c>
      <c r="G169" s="4"/>
      <c r="H169" s="4">
        <f t="shared" si="62"/>
        <v>22.5</v>
      </c>
      <c r="I169" s="6"/>
      <c r="J169" s="4">
        <v>17</v>
      </c>
      <c r="K169" s="6"/>
      <c r="L169" s="6"/>
      <c r="M169" s="6"/>
      <c r="N169" s="6"/>
      <c r="O169" s="55">
        <v>2</v>
      </c>
      <c r="P169" s="6"/>
      <c r="Q169" s="6">
        <v>0.42</v>
      </c>
      <c r="R169" s="6"/>
      <c r="S169" s="6"/>
      <c r="T169" s="6"/>
      <c r="U169" s="6"/>
      <c r="V169" s="6"/>
      <c r="W169" s="6"/>
      <c r="X169" s="6"/>
      <c r="Y169" s="6">
        <v>0.04</v>
      </c>
      <c r="Z169" s="6"/>
      <c r="AA169" s="6"/>
      <c r="AB169" s="6"/>
      <c r="AC169" s="6"/>
      <c r="AD169" s="6"/>
      <c r="AE169" s="6"/>
      <c r="AF169" s="6"/>
      <c r="AG169" s="6">
        <v>1.32</v>
      </c>
      <c r="AH169" s="6">
        <v>1</v>
      </c>
      <c r="AI169" s="6">
        <v>0.72</v>
      </c>
      <c r="AJ169" s="5" t="s">
        <v>287</v>
      </c>
      <c r="AK169" s="5"/>
      <c r="AL169" s="5" t="s">
        <v>624</v>
      </c>
      <c r="AM169" s="4">
        <v>1.6</v>
      </c>
      <c r="AN169" s="4">
        <f t="shared" si="63"/>
        <v>20.9</v>
      </c>
      <c r="AO169" s="5"/>
      <c r="AP169" s="6"/>
      <c r="AQ169" s="55"/>
      <c r="AR169" s="7"/>
      <c r="AS169" s="8"/>
      <c r="AT169" s="8"/>
      <c r="AU169" s="8"/>
      <c r="AV169" s="8"/>
      <c r="AW169" s="8"/>
      <c r="AX169" s="8"/>
      <c r="AY169" s="8"/>
      <c r="AZ169" s="8"/>
      <c r="BA169" s="8"/>
    </row>
    <row r="170" spans="1:53" s="33" customFormat="1" ht="25.5">
      <c r="A170" s="1">
        <v>6</v>
      </c>
      <c r="B170" s="1"/>
      <c r="C170" s="22" t="s">
        <v>250</v>
      </c>
      <c r="D170" s="6" t="s">
        <v>251</v>
      </c>
      <c r="E170" s="6" t="s">
        <v>35</v>
      </c>
      <c r="F170" s="4">
        <f>G170+H170</f>
        <v>2.1039999999999996</v>
      </c>
      <c r="G170" s="4"/>
      <c r="H170" s="4">
        <f t="shared" si="62"/>
        <v>2.1039999999999996</v>
      </c>
      <c r="I170" s="3">
        <v>0.5</v>
      </c>
      <c r="J170" s="3"/>
      <c r="K170" s="3"/>
      <c r="L170" s="3">
        <v>0.45</v>
      </c>
      <c r="M170" s="3"/>
      <c r="N170" s="3"/>
      <c r="O170" s="3"/>
      <c r="P170" s="3">
        <v>0.6</v>
      </c>
      <c r="Q170" s="3">
        <v>0.42</v>
      </c>
      <c r="R170" s="3"/>
      <c r="S170" s="3"/>
      <c r="T170" s="3"/>
      <c r="U170" s="3"/>
      <c r="V170" s="3"/>
      <c r="W170" s="3"/>
      <c r="X170" s="3"/>
      <c r="Y170" s="3"/>
      <c r="Z170" s="3">
        <v>4.0000000000000001E-3</v>
      </c>
      <c r="AA170" s="3">
        <v>0.13</v>
      </c>
      <c r="AB170" s="3"/>
      <c r="AC170" s="3"/>
      <c r="AD170" s="3"/>
      <c r="AE170" s="3"/>
      <c r="AF170" s="3"/>
      <c r="AG170" s="3"/>
      <c r="AH170" s="3"/>
      <c r="AI170" s="3"/>
      <c r="AJ170" s="5" t="s">
        <v>44</v>
      </c>
      <c r="AK170" s="5"/>
      <c r="AL170" s="5" t="s">
        <v>624</v>
      </c>
      <c r="AM170" s="4">
        <v>1.8</v>
      </c>
      <c r="AN170" s="4">
        <f t="shared" si="63"/>
        <v>0.3039999999999996</v>
      </c>
      <c r="AO170" s="5"/>
      <c r="AP170" s="6"/>
      <c r="AQ170" s="6"/>
      <c r="AR170" s="20"/>
      <c r="AS170" s="8"/>
    </row>
    <row r="171" spans="1:53" ht="27.75" customHeight="1">
      <c r="A171" s="1">
        <v>7</v>
      </c>
      <c r="B171" s="1"/>
      <c r="C171" s="22" t="s">
        <v>522</v>
      </c>
      <c r="D171" s="6" t="s">
        <v>300</v>
      </c>
      <c r="E171" s="6" t="s">
        <v>35</v>
      </c>
      <c r="F171" s="4">
        <f t="shared" si="59"/>
        <v>3</v>
      </c>
      <c r="G171" s="4"/>
      <c r="H171" s="4">
        <f t="shared" si="62"/>
        <v>3</v>
      </c>
      <c r="I171" s="3">
        <v>3</v>
      </c>
      <c r="J171" s="3"/>
      <c r="K171" s="3"/>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5" t="s">
        <v>58</v>
      </c>
      <c r="AK171" s="5"/>
      <c r="AL171" s="5" t="s">
        <v>623</v>
      </c>
      <c r="AM171" s="4">
        <v>1.78</v>
      </c>
      <c r="AN171" s="4">
        <f t="shared" si="63"/>
        <v>1.22</v>
      </c>
      <c r="AO171" s="5"/>
      <c r="AP171" s="21"/>
      <c r="AQ171" s="6"/>
      <c r="AR171" s="6"/>
      <c r="AS171" s="116" t="s">
        <v>523</v>
      </c>
      <c r="BA171" s="16"/>
    </row>
    <row r="172" spans="1:53" ht="25.5">
      <c r="A172" s="1">
        <v>8</v>
      </c>
      <c r="B172" s="1"/>
      <c r="C172" s="22" t="s">
        <v>212</v>
      </c>
      <c r="D172" s="6" t="s">
        <v>299</v>
      </c>
      <c r="E172" s="6" t="s">
        <v>35</v>
      </c>
      <c r="F172" s="4">
        <f t="shared" si="59"/>
        <v>2.6</v>
      </c>
      <c r="G172" s="4"/>
      <c r="H172" s="4">
        <f t="shared" si="62"/>
        <v>2.6</v>
      </c>
      <c r="I172" s="3">
        <v>2.6</v>
      </c>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5" t="s">
        <v>44</v>
      </c>
      <c r="AK172" s="5"/>
      <c r="AL172" s="5" t="s">
        <v>624</v>
      </c>
      <c r="AM172" s="4">
        <v>1.4</v>
      </c>
      <c r="AN172" s="4">
        <f t="shared" si="63"/>
        <v>1.2000000000000002</v>
      </c>
      <c r="AO172" s="5"/>
      <c r="AP172" s="6"/>
      <c r="AQ172" s="6"/>
      <c r="AR172" s="7"/>
    </row>
    <row r="173" spans="1:53" ht="38.25">
      <c r="A173" s="1">
        <v>9</v>
      </c>
      <c r="B173" s="1"/>
      <c r="C173" s="22" t="s">
        <v>217</v>
      </c>
      <c r="D173" s="6" t="s">
        <v>296</v>
      </c>
      <c r="E173" s="6" t="s">
        <v>35</v>
      </c>
      <c r="F173" s="4">
        <f t="shared" si="59"/>
        <v>0.33</v>
      </c>
      <c r="G173" s="4"/>
      <c r="H173" s="4">
        <f t="shared" si="62"/>
        <v>0.33</v>
      </c>
      <c r="I173" s="3">
        <v>0.33</v>
      </c>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5" t="s">
        <v>62</v>
      </c>
      <c r="AK173" s="5"/>
      <c r="AL173" s="5" t="s">
        <v>733</v>
      </c>
      <c r="AM173" s="4">
        <v>0.33</v>
      </c>
      <c r="AN173" s="4">
        <f t="shared" si="63"/>
        <v>0</v>
      </c>
      <c r="AO173" s="5" t="s">
        <v>733</v>
      </c>
      <c r="AP173" s="6"/>
      <c r="AQ173" s="6"/>
      <c r="AR173" s="81" t="s">
        <v>674</v>
      </c>
    </row>
    <row r="174" spans="1:53" ht="30.75" customHeight="1">
      <c r="A174" s="1">
        <v>10</v>
      </c>
      <c r="B174" s="1"/>
      <c r="C174" s="22" t="s">
        <v>360</v>
      </c>
      <c r="D174" s="6" t="s">
        <v>361</v>
      </c>
      <c r="E174" s="6" t="s">
        <v>35</v>
      </c>
      <c r="F174" s="4">
        <f>G174+H174</f>
        <v>5.4499999999999993</v>
      </c>
      <c r="G174" s="4"/>
      <c r="H174" s="4">
        <f>SUM(I174:AI174)</f>
        <v>5.4499999999999993</v>
      </c>
      <c r="I174" s="3">
        <v>0.69</v>
      </c>
      <c r="J174" s="3"/>
      <c r="K174" s="3"/>
      <c r="L174" s="3">
        <v>0.05</v>
      </c>
      <c r="M174" s="3"/>
      <c r="N174" s="3"/>
      <c r="O174" s="3"/>
      <c r="P174" s="3">
        <v>3.98</v>
      </c>
      <c r="Q174" s="3">
        <v>0.59</v>
      </c>
      <c r="R174" s="3"/>
      <c r="S174" s="3"/>
      <c r="T174" s="3"/>
      <c r="U174" s="3"/>
      <c r="V174" s="3"/>
      <c r="W174" s="3"/>
      <c r="X174" s="3"/>
      <c r="Y174" s="3"/>
      <c r="Z174" s="3"/>
      <c r="AA174" s="3">
        <v>0.1</v>
      </c>
      <c r="AB174" s="3"/>
      <c r="AC174" s="3"/>
      <c r="AD174" s="3"/>
      <c r="AE174" s="3"/>
      <c r="AF174" s="3"/>
      <c r="AG174" s="3"/>
      <c r="AH174" s="3">
        <v>0.04</v>
      </c>
      <c r="AI174" s="3"/>
      <c r="AJ174" s="5" t="s">
        <v>62</v>
      </c>
      <c r="AK174" s="5"/>
      <c r="AL174" s="5" t="s">
        <v>624</v>
      </c>
      <c r="AM174" s="4">
        <v>4</v>
      </c>
      <c r="AN174" s="4">
        <f t="shared" si="63"/>
        <v>1.4499999999999993</v>
      </c>
      <c r="AO174" s="5"/>
      <c r="AP174" s="6"/>
      <c r="AQ174" s="6"/>
      <c r="AR174" s="20"/>
    </row>
    <row r="175" spans="1:53" s="23" customFormat="1" ht="25.5">
      <c r="A175" s="1">
        <v>11</v>
      </c>
      <c r="B175" s="1"/>
      <c r="C175" s="22" t="s">
        <v>276</v>
      </c>
      <c r="D175" s="6" t="s">
        <v>277</v>
      </c>
      <c r="E175" s="6" t="s">
        <v>35</v>
      </c>
      <c r="F175" s="4">
        <f>G175+H175</f>
        <v>3.77</v>
      </c>
      <c r="G175" s="4"/>
      <c r="H175" s="4">
        <f t="shared" ref="H175:H177" si="64">SUM(I175:AI175)</f>
        <v>3.77</v>
      </c>
      <c r="I175" s="3">
        <v>3.77</v>
      </c>
      <c r="J175" s="3"/>
      <c r="K175" s="3"/>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5" t="s">
        <v>46</v>
      </c>
      <c r="AK175" s="5"/>
      <c r="AL175" s="5" t="s">
        <v>624</v>
      </c>
      <c r="AM175" s="4">
        <v>3.59</v>
      </c>
      <c r="AN175" s="4">
        <f t="shared" si="63"/>
        <v>0.18000000000000016</v>
      </c>
      <c r="AO175" s="5"/>
      <c r="AP175" s="6"/>
      <c r="AQ175" s="6"/>
      <c r="AR175" s="7"/>
    </row>
    <row r="176" spans="1:53" ht="25.5">
      <c r="A176" s="1">
        <v>12</v>
      </c>
      <c r="B176" s="1"/>
      <c r="C176" s="22" t="s">
        <v>273</v>
      </c>
      <c r="D176" s="6" t="s">
        <v>274</v>
      </c>
      <c r="E176" s="6" t="s">
        <v>35</v>
      </c>
      <c r="F176" s="4">
        <f t="shared" ref="F176:F288" si="65">G176+H176</f>
        <v>9.1199999999999992</v>
      </c>
      <c r="G176" s="4"/>
      <c r="H176" s="4">
        <f t="shared" si="64"/>
        <v>9.1199999999999992</v>
      </c>
      <c r="I176" s="3">
        <v>7.92</v>
      </c>
      <c r="J176" s="3"/>
      <c r="K176" s="3">
        <v>1.2</v>
      </c>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5" t="s">
        <v>46</v>
      </c>
      <c r="AK176" s="5"/>
      <c r="AL176" s="5" t="s">
        <v>624</v>
      </c>
      <c r="AM176" s="4">
        <v>8.82</v>
      </c>
      <c r="AN176" s="4">
        <f t="shared" si="63"/>
        <v>0.29999999999999893</v>
      </c>
      <c r="AO176" s="5"/>
      <c r="AP176" s="6"/>
      <c r="AQ176" s="6"/>
      <c r="AR176" s="7"/>
    </row>
    <row r="177" spans="1:45" ht="25.5">
      <c r="A177" s="1">
        <v>13</v>
      </c>
      <c r="B177" s="1"/>
      <c r="C177" s="22" t="s">
        <v>325</v>
      </c>
      <c r="D177" s="6" t="s">
        <v>326</v>
      </c>
      <c r="E177" s="6" t="s">
        <v>35</v>
      </c>
      <c r="F177" s="4">
        <f t="shared" si="65"/>
        <v>2.0499999999999998</v>
      </c>
      <c r="G177" s="4"/>
      <c r="H177" s="4">
        <f t="shared" si="64"/>
        <v>2.0499999999999998</v>
      </c>
      <c r="I177" s="3">
        <v>2.0499999999999998</v>
      </c>
      <c r="J177" s="3"/>
      <c r="K177" s="3"/>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5" t="s">
        <v>58</v>
      </c>
      <c r="AK177" s="5"/>
      <c r="AL177" s="5" t="s">
        <v>624</v>
      </c>
      <c r="AM177" s="4">
        <v>1.8</v>
      </c>
      <c r="AN177" s="4">
        <f t="shared" si="63"/>
        <v>0.24999999999999978</v>
      </c>
      <c r="AO177" s="5"/>
      <c r="AP177" s="6"/>
      <c r="AQ177" s="6"/>
      <c r="AR177" s="7"/>
    </row>
    <row r="178" spans="1:45" s="54" customFormat="1" ht="13.5">
      <c r="A178" s="36">
        <v>6.3</v>
      </c>
      <c r="B178" s="46"/>
      <c r="C178" s="49" t="s">
        <v>713</v>
      </c>
      <c r="D178" s="36"/>
      <c r="E178" s="36"/>
      <c r="F178" s="40">
        <f>G178+H178</f>
        <v>73.490000000000009</v>
      </c>
      <c r="G178" s="40">
        <f>SUM(G179:G233)</f>
        <v>0</v>
      </c>
      <c r="H178" s="40">
        <f t="shared" ref="H178:AN178" si="66">SUM(H179:H233)</f>
        <v>73.490000000000009</v>
      </c>
      <c r="I178" s="40">
        <f t="shared" si="66"/>
        <v>63.069999999999993</v>
      </c>
      <c r="J178" s="40">
        <f t="shared" si="66"/>
        <v>0</v>
      </c>
      <c r="K178" s="40">
        <f t="shared" si="66"/>
        <v>7.82</v>
      </c>
      <c r="L178" s="40">
        <f t="shared" si="66"/>
        <v>1.3400000000000003</v>
      </c>
      <c r="M178" s="40">
        <f t="shared" si="66"/>
        <v>0</v>
      </c>
      <c r="N178" s="40">
        <f t="shared" si="66"/>
        <v>0</v>
      </c>
      <c r="O178" s="40">
        <f t="shared" si="66"/>
        <v>0</v>
      </c>
      <c r="P178" s="40">
        <f t="shared" si="66"/>
        <v>0.64</v>
      </c>
      <c r="Q178" s="40">
        <f t="shared" si="66"/>
        <v>0.49000000000000005</v>
      </c>
      <c r="R178" s="40">
        <f t="shared" si="66"/>
        <v>0</v>
      </c>
      <c r="S178" s="40">
        <f t="shared" si="66"/>
        <v>0</v>
      </c>
      <c r="T178" s="40">
        <f t="shared" si="66"/>
        <v>0</v>
      </c>
      <c r="U178" s="40">
        <f t="shared" si="66"/>
        <v>0</v>
      </c>
      <c r="V178" s="40">
        <f t="shared" si="66"/>
        <v>0</v>
      </c>
      <c r="W178" s="40">
        <f t="shared" si="66"/>
        <v>0</v>
      </c>
      <c r="X178" s="40">
        <f t="shared" si="66"/>
        <v>0</v>
      </c>
      <c r="Y178" s="40">
        <f t="shared" si="66"/>
        <v>0</v>
      </c>
      <c r="Z178" s="40">
        <f t="shared" si="66"/>
        <v>0.13</v>
      </c>
      <c r="AA178" s="40">
        <f t="shared" si="66"/>
        <v>0</v>
      </c>
      <c r="AB178" s="40">
        <f t="shared" si="66"/>
        <v>0</v>
      </c>
      <c r="AC178" s="40">
        <f t="shared" si="66"/>
        <v>0</v>
      </c>
      <c r="AD178" s="40">
        <f t="shared" si="66"/>
        <v>0</v>
      </c>
      <c r="AE178" s="40">
        <f t="shared" si="66"/>
        <v>0</v>
      </c>
      <c r="AF178" s="40">
        <f t="shared" si="66"/>
        <v>0</v>
      </c>
      <c r="AG178" s="40">
        <f t="shared" si="66"/>
        <v>0</v>
      </c>
      <c r="AH178" s="40">
        <f t="shared" si="66"/>
        <v>0</v>
      </c>
      <c r="AI178" s="40">
        <f t="shared" si="66"/>
        <v>0</v>
      </c>
      <c r="AJ178" s="40"/>
      <c r="AK178" s="40"/>
      <c r="AL178" s="40"/>
      <c r="AM178" s="40">
        <f t="shared" si="66"/>
        <v>0</v>
      </c>
      <c r="AN178" s="40">
        <f t="shared" si="66"/>
        <v>71.69</v>
      </c>
      <c r="AO178" s="40"/>
      <c r="AP178" s="36"/>
      <c r="AQ178" s="36"/>
      <c r="AR178" s="53"/>
    </row>
    <row r="179" spans="1:45" s="117" customFormat="1" ht="15" customHeight="1">
      <c r="A179" s="128">
        <v>1</v>
      </c>
      <c r="B179" s="128"/>
      <c r="C179" s="129" t="s">
        <v>682</v>
      </c>
      <c r="D179" s="3" t="s">
        <v>281</v>
      </c>
      <c r="E179" s="25" t="s">
        <v>35</v>
      </c>
      <c r="F179" s="130">
        <f t="shared" si="65"/>
        <v>1.8</v>
      </c>
      <c r="G179" s="130"/>
      <c r="H179" s="130">
        <f t="shared" ref="H179:H186" si="67">SUM(I179:AI179)</f>
        <v>1.8</v>
      </c>
      <c r="I179" s="131">
        <v>1.8</v>
      </c>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3"/>
      <c r="AK179" s="133"/>
      <c r="AL179" s="122" t="s">
        <v>667</v>
      </c>
      <c r="AM179" s="134"/>
      <c r="AN179" s="134"/>
      <c r="AO179" s="122"/>
      <c r="AP179" s="107"/>
      <c r="AQ179" s="74"/>
      <c r="AR179" s="133"/>
      <c r="AS179" s="107"/>
    </row>
    <row r="180" spans="1:45" ht="15" customHeight="1">
      <c r="A180" s="1">
        <v>2</v>
      </c>
      <c r="B180" s="1"/>
      <c r="C180" s="22" t="s">
        <v>540</v>
      </c>
      <c r="D180" s="3" t="s">
        <v>331</v>
      </c>
      <c r="E180" s="6" t="s">
        <v>35</v>
      </c>
      <c r="F180" s="4">
        <f t="shared" si="65"/>
        <v>3</v>
      </c>
      <c r="G180" s="4"/>
      <c r="H180" s="4">
        <f t="shared" si="67"/>
        <v>3</v>
      </c>
      <c r="I180" s="6">
        <v>3</v>
      </c>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5" t="s">
        <v>46</v>
      </c>
      <c r="AK180" s="5"/>
      <c r="AL180" s="6" t="s">
        <v>385</v>
      </c>
      <c r="AM180" s="4"/>
      <c r="AN180" s="4">
        <f t="shared" ref="AN180:AN211" si="68">H180-AM180</f>
        <v>3</v>
      </c>
      <c r="AO180" s="6"/>
      <c r="AP180" s="6"/>
      <c r="AQ180" s="55" t="s">
        <v>613</v>
      </c>
      <c r="AR180" s="7"/>
    </row>
    <row r="181" spans="1:45" ht="15" customHeight="1">
      <c r="A181" s="1">
        <v>3</v>
      </c>
      <c r="B181" s="1">
        <v>96</v>
      </c>
      <c r="C181" s="22" t="s">
        <v>432</v>
      </c>
      <c r="D181" s="3" t="s">
        <v>281</v>
      </c>
      <c r="E181" s="6" t="s">
        <v>35</v>
      </c>
      <c r="F181" s="4">
        <f t="shared" ref="F181:F233" si="69">G181+H181</f>
        <v>1.23</v>
      </c>
      <c r="G181" s="4"/>
      <c r="H181" s="4">
        <f t="shared" si="67"/>
        <v>1.23</v>
      </c>
      <c r="I181" s="6">
        <v>1.23</v>
      </c>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5" t="s">
        <v>385</v>
      </c>
      <c r="AM181" s="4"/>
      <c r="AN181" s="4">
        <f t="shared" si="68"/>
        <v>1.23</v>
      </c>
      <c r="AO181" s="5"/>
      <c r="AP181" s="6"/>
      <c r="AQ181" s="55"/>
      <c r="AR181" s="7"/>
    </row>
    <row r="182" spans="1:45" ht="15" customHeight="1">
      <c r="A182" s="1">
        <v>4</v>
      </c>
      <c r="B182" s="1">
        <v>97</v>
      </c>
      <c r="C182" s="22" t="s">
        <v>433</v>
      </c>
      <c r="D182" s="3" t="s">
        <v>281</v>
      </c>
      <c r="E182" s="6" t="s">
        <v>35</v>
      </c>
      <c r="F182" s="4">
        <f t="shared" si="69"/>
        <v>1.38</v>
      </c>
      <c r="G182" s="4"/>
      <c r="H182" s="4">
        <f t="shared" si="67"/>
        <v>1.38</v>
      </c>
      <c r="I182" s="6">
        <v>1.38</v>
      </c>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5" t="s">
        <v>385</v>
      </c>
      <c r="AM182" s="4"/>
      <c r="AN182" s="4">
        <f t="shared" si="68"/>
        <v>1.38</v>
      </c>
      <c r="AO182" s="5"/>
      <c r="AP182" s="6"/>
      <c r="AQ182" s="55"/>
      <c r="AR182" s="7"/>
    </row>
    <row r="183" spans="1:45" ht="15" customHeight="1">
      <c r="A183" s="1">
        <v>5</v>
      </c>
      <c r="B183" s="1">
        <v>98</v>
      </c>
      <c r="C183" s="22" t="s">
        <v>434</v>
      </c>
      <c r="D183" s="3" t="s">
        <v>281</v>
      </c>
      <c r="E183" s="6" t="s">
        <v>35</v>
      </c>
      <c r="F183" s="4">
        <f t="shared" si="69"/>
        <v>1.1599999999999999</v>
      </c>
      <c r="G183" s="4"/>
      <c r="H183" s="4">
        <f t="shared" si="67"/>
        <v>1.1599999999999999</v>
      </c>
      <c r="I183" s="6">
        <v>1.1599999999999999</v>
      </c>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5" t="s">
        <v>385</v>
      </c>
      <c r="AM183" s="4"/>
      <c r="AN183" s="4">
        <f t="shared" si="68"/>
        <v>1.1599999999999999</v>
      </c>
      <c r="AO183" s="5"/>
      <c r="AP183" s="6"/>
      <c r="AQ183" s="55"/>
      <c r="AR183" s="7"/>
    </row>
    <row r="184" spans="1:45" ht="15" customHeight="1">
      <c r="A184" s="1">
        <v>6</v>
      </c>
      <c r="B184" s="1">
        <v>99</v>
      </c>
      <c r="C184" s="22" t="s">
        <v>435</v>
      </c>
      <c r="D184" s="3" t="s">
        <v>327</v>
      </c>
      <c r="E184" s="6" t="s">
        <v>35</v>
      </c>
      <c r="F184" s="4">
        <f t="shared" si="69"/>
        <v>1</v>
      </c>
      <c r="G184" s="4"/>
      <c r="H184" s="4">
        <f t="shared" si="67"/>
        <v>1</v>
      </c>
      <c r="I184" s="6">
        <v>0.85</v>
      </c>
      <c r="J184" s="6"/>
      <c r="K184" s="6">
        <v>0.09</v>
      </c>
      <c r="L184" s="6">
        <v>0.04</v>
      </c>
      <c r="M184" s="6"/>
      <c r="N184" s="6"/>
      <c r="O184" s="6"/>
      <c r="P184" s="6"/>
      <c r="Q184" s="6"/>
      <c r="R184" s="6"/>
      <c r="S184" s="6"/>
      <c r="T184" s="6"/>
      <c r="U184" s="6"/>
      <c r="V184" s="6"/>
      <c r="W184" s="6"/>
      <c r="X184" s="6"/>
      <c r="Y184" s="6"/>
      <c r="Z184" s="6">
        <v>0.02</v>
      </c>
      <c r="AA184" s="6"/>
      <c r="AB184" s="6"/>
      <c r="AC184" s="6"/>
      <c r="AD184" s="6"/>
      <c r="AE184" s="6"/>
      <c r="AF184" s="6"/>
      <c r="AG184" s="6"/>
      <c r="AH184" s="6"/>
      <c r="AI184" s="6"/>
      <c r="AJ184" s="6"/>
      <c r="AK184" s="6"/>
      <c r="AL184" s="6" t="s">
        <v>385</v>
      </c>
      <c r="AM184" s="4"/>
      <c r="AN184" s="4">
        <f t="shared" si="68"/>
        <v>1</v>
      </c>
      <c r="AO184" s="6"/>
      <c r="AP184" s="6"/>
      <c r="AQ184" s="55"/>
      <c r="AR184" s="7"/>
    </row>
    <row r="185" spans="1:45" ht="15" customHeight="1">
      <c r="A185" s="1">
        <v>7</v>
      </c>
      <c r="B185" s="1">
        <v>100</v>
      </c>
      <c r="C185" s="22" t="s">
        <v>436</v>
      </c>
      <c r="D185" s="3" t="s">
        <v>327</v>
      </c>
      <c r="E185" s="6" t="s">
        <v>35</v>
      </c>
      <c r="F185" s="4">
        <f t="shared" si="69"/>
        <v>1.3</v>
      </c>
      <c r="G185" s="4"/>
      <c r="H185" s="4">
        <f t="shared" si="67"/>
        <v>1.3</v>
      </c>
      <c r="I185" s="6">
        <v>1.3</v>
      </c>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t="s">
        <v>385</v>
      </c>
      <c r="AM185" s="4"/>
      <c r="AN185" s="4">
        <f t="shared" si="68"/>
        <v>1.3</v>
      </c>
      <c r="AO185" s="6"/>
      <c r="AP185" s="6"/>
      <c r="AQ185" s="55"/>
      <c r="AR185" s="7"/>
      <c r="AS185" s="8" t="s">
        <v>770</v>
      </c>
    </row>
    <row r="186" spans="1:45" ht="15" customHeight="1">
      <c r="A186" s="1">
        <v>8</v>
      </c>
      <c r="B186" s="1">
        <v>101</v>
      </c>
      <c r="C186" s="22" t="s">
        <v>764</v>
      </c>
      <c r="D186" s="3" t="s">
        <v>327</v>
      </c>
      <c r="E186" s="6" t="s">
        <v>35</v>
      </c>
      <c r="F186" s="4">
        <f t="shared" si="69"/>
        <v>1</v>
      </c>
      <c r="G186" s="4"/>
      <c r="H186" s="4">
        <f t="shared" si="67"/>
        <v>1</v>
      </c>
      <c r="I186" s="55">
        <v>1</v>
      </c>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t="s">
        <v>385</v>
      </c>
      <c r="AM186" s="4"/>
      <c r="AN186" s="4">
        <f t="shared" si="68"/>
        <v>1</v>
      </c>
      <c r="AO186" s="6"/>
      <c r="AP186" s="6"/>
      <c r="AQ186" s="55"/>
      <c r="AR186" s="7"/>
    </row>
    <row r="187" spans="1:45" ht="15" customHeight="1">
      <c r="A187" s="1">
        <v>9</v>
      </c>
      <c r="B187" s="1"/>
      <c r="C187" s="22" t="s">
        <v>672</v>
      </c>
      <c r="D187" s="3" t="s">
        <v>327</v>
      </c>
      <c r="E187" s="6" t="s">
        <v>35</v>
      </c>
      <c r="F187" s="4">
        <f t="shared" si="69"/>
        <v>1.2</v>
      </c>
      <c r="G187" s="4"/>
      <c r="H187" s="4">
        <f t="shared" ref="H187:H233" si="70">SUM(I187:AI187)</f>
        <v>1.2</v>
      </c>
      <c r="I187" s="55">
        <v>1.2</v>
      </c>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t="s">
        <v>667</v>
      </c>
      <c r="AM187" s="4"/>
      <c r="AN187" s="4">
        <f t="shared" si="68"/>
        <v>1.2</v>
      </c>
      <c r="AO187" s="6"/>
      <c r="AP187" s="6"/>
      <c r="AQ187" s="55"/>
      <c r="AR187" s="7"/>
    </row>
    <row r="188" spans="1:45" ht="15" customHeight="1">
      <c r="A188" s="1">
        <v>10</v>
      </c>
      <c r="B188" s="1">
        <v>102</v>
      </c>
      <c r="C188" s="22" t="s">
        <v>437</v>
      </c>
      <c r="D188" s="3" t="s">
        <v>319</v>
      </c>
      <c r="E188" s="6" t="s">
        <v>35</v>
      </c>
      <c r="F188" s="4">
        <f t="shared" si="69"/>
        <v>1</v>
      </c>
      <c r="G188" s="4"/>
      <c r="H188" s="4">
        <f t="shared" si="70"/>
        <v>1</v>
      </c>
      <c r="I188" s="55">
        <v>1</v>
      </c>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t="s">
        <v>385</v>
      </c>
      <c r="AM188" s="4"/>
      <c r="AN188" s="4">
        <f t="shared" si="68"/>
        <v>1</v>
      </c>
      <c r="AO188" s="6"/>
      <c r="AP188" s="6"/>
      <c r="AQ188" s="55"/>
      <c r="AR188" s="7"/>
    </row>
    <row r="189" spans="1:45" ht="15" customHeight="1">
      <c r="A189" s="1">
        <v>11</v>
      </c>
      <c r="B189" s="1">
        <v>103</v>
      </c>
      <c r="C189" s="22" t="s">
        <v>438</v>
      </c>
      <c r="D189" s="3" t="s">
        <v>319</v>
      </c>
      <c r="E189" s="6" t="s">
        <v>35</v>
      </c>
      <c r="F189" s="4">
        <f t="shared" si="69"/>
        <v>1</v>
      </c>
      <c r="G189" s="4"/>
      <c r="H189" s="4">
        <f t="shared" si="70"/>
        <v>1</v>
      </c>
      <c r="I189" s="55">
        <v>1</v>
      </c>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t="s">
        <v>385</v>
      </c>
      <c r="AM189" s="4"/>
      <c r="AN189" s="4">
        <f t="shared" si="68"/>
        <v>1</v>
      </c>
      <c r="AO189" s="6"/>
      <c r="AP189" s="6"/>
      <c r="AQ189" s="55"/>
      <c r="AR189" s="7"/>
    </row>
    <row r="190" spans="1:45" ht="15" customHeight="1">
      <c r="A190" s="1">
        <v>12</v>
      </c>
      <c r="B190" s="1">
        <v>104</v>
      </c>
      <c r="C190" s="22" t="s">
        <v>439</v>
      </c>
      <c r="D190" s="3" t="s">
        <v>319</v>
      </c>
      <c r="E190" s="6" t="s">
        <v>35</v>
      </c>
      <c r="F190" s="4">
        <f t="shared" si="69"/>
        <v>1</v>
      </c>
      <c r="G190" s="4"/>
      <c r="H190" s="4">
        <f t="shared" si="70"/>
        <v>1</v>
      </c>
      <c r="I190" s="55">
        <v>1</v>
      </c>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t="s">
        <v>385</v>
      </c>
      <c r="AM190" s="4"/>
      <c r="AN190" s="4">
        <f t="shared" si="68"/>
        <v>1</v>
      </c>
      <c r="AO190" s="6"/>
      <c r="AP190" s="6"/>
      <c r="AQ190" s="55"/>
      <c r="AR190" s="7"/>
    </row>
    <row r="191" spans="1:45" ht="15" customHeight="1">
      <c r="A191" s="1">
        <v>13</v>
      </c>
      <c r="B191" s="1">
        <v>105</v>
      </c>
      <c r="C191" s="22" t="s">
        <v>440</v>
      </c>
      <c r="D191" s="3" t="s">
        <v>319</v>
      </c>
      <c r="E191" s="6" t="s">
        <v>35</v>
      </c>
      <c r="F191" s="4">
        <f t="shared" si="69"/>
        <v>1</v>
      </c>
      <c r="G191" s="4"/>
      <c r="H191" s="4">
        <f t="shared" si="70"/>
        <v>1</v>
      </c>
      <c r="I191" s="55">
        <v>1</v>
      </c>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t="s">
        <v>385</v>
      </c>
      <c r="AM191" s="4"/>
      <c r="AN191" s="4">
        <f t="shared" si="68"/>
        <v>1</v>
      </c>
      <c r="AO191" s="6"/>
      <c r="AP191" s="6"/>
      <c r="AQ191" s="55"/>
      <c r="AR191" s="7"/>
    </row>
    <row r="192" spans="1:45" ht="15" customHeight="1">
      <c r="A192" s="1">
        <v>14</v>
      </c>
      <c r="B192" s="1">
        <v>106</v>
      </c>
      <c r="C192" s="22" t="s">
        <v>441</v>
      </c>
      <c r="D192" s="3" t="s">
        <v>279</v>
      </c>
      <c r="E192" s="6" t="s">
        <v>35</v>
      </c>
      <c r="F192" s="4">
        <f t="shared" si="69"/>
        <v>1.6</v>
      </c>
      <c r="G192" s="4"/>
      <c r="H192" s="4">
        <f t="shared" si="70"/>
        <v>1.6</v>
      </c>
      <c r="I192" s="6">
        <v>1.6</v>
      </c>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t="s">
        <v>385</v>
      </c>
      <c r="AM192" s="4"/>
      <c r="AN192" s="4">
        <f t="shared" si="68"/>
        <v>1.6</v>
      </c>
      <c r="AO192" s="6"/>
      <c r="AP192" s="6"/>
      <c r="AQ192" s="55"/>
      <c r="AR192" s="7"/>
    </row>
    <row r="193" spans="1:44" ht="15" customHeight="1">
      <c r="A193" s="1">
        <v>15</v>
      </c>
      <c r="B193" s="1">
        <v>107</v>
      </c>
      <c r="C193" s="22" t="s">
        <v>442</v>
      </c>
      <c r="D193" s="3" t="s">
        <v>279</v>
      </c>
      <c r="E193" s="6" t="s">
        <v>35</v>
      </c>
      <c r="F193" s="4">
        <f t="shared" si="69"/>
        <v>1.1100000000000001</v>
      </c>
      <c r="G193" s="4"/>
      <c r="H193" s="4">
        <f t="shared" si="70"/>
        <v>1.1100000000000001</v>
      </c>
      <c r="I193" s="6">
        <v>1.0900000000000001</v>
      </c>
      <c r="J193" s="6"/>
      <c r="K193" s="6"/>
      <c r="L193" s="6"/>
      <c r="M193" s="6"/>
      <c r="N193" s="6"/>
      <c r="O193" s="6"/>
      <c r="P193" s="6"/>
      <c r="Q193" s="6">
        <v>0.02</v>
      </c>
      <c r="R193" s="6"/>
      <c r="S193" s="6"/>
      <c r="T193" s="6"/>
      <c r="U193" s="6"/>
      <c r="V193" s="6"/>
      <c r="W193" s="6"/>
      <c r="X193" s="6"/>
      <c r="Y193" s="6"/>
      <c r="Z193" s="6"/>
      <c r="AA193" s="6"/>
      <c r="AB193" s="6"/>
      <c r="AC193" s="6"/>
      <c r="AD193" s="6"/>
      <c r="AE193" s="6"/>
      <c r="AF193" s="6"/>
      <c r="AG193" s="6"/>
      <c r="AH193" s="6"/>
      <c r="AI193" s="6"/>
      <c r="AJ193" s="6"/>
      <c r="AK193" s="6"/>
      <c r="AL193" s="6" t="s">
        <v>385</v>
      </c>
      <c r="AM193" s="4"/>
      <c r="AN193" s="4">
        <f t="shared" si="68"/>
        <v>1.1100000000000001</v>
      </c>
      <c r="AO193" s="6"/>
      <c r="AP193" s="6"/>
      <c r="AQ193" s="55"/>
      <c r="AR193" s="7"/>
    </row>
    <row r="194" spans="1:44" ht="15" customHeight="1">
      <c r="A194" s="1">
        <v>16</v>
      </c>
      <c r="B194" s="1">
        <v>108</v>
      </c>
      <c r="C194" s="22" t="s">
        <v>443</v>
      </c>
      <c r="D194" s="3" t="s">
        <v>279</v>
      </c>
      <c r="E194" s="6" t="s">
        <v>35</v>
      </c>
      <c r="F194" s="4">
        <f t="shared" si="69"/>
        <v>0.95000000000000007</v>
      </c>
      <c r="G194" s="4"/>
      <c r="H194" s="4">
        <f t="shared" si="70"/>
        <v>0.95000000000000007</v>
      </c>
      <c r="I194" s="6">
        <v>0.92</v>
      </c>
      <c r="J194" s="6"/>
      <c r="K194" s="6"/>
      <c r="L194" s="6"/>
      <c r="M194" s="6"/>
      <c r="N194" s="6"/>
      <c r="O194" s="6"/>
      <c r="P194" s="6"/>
      <c r="Q194" s="6">
        <v>0.03</v>
      </c>
      <c r="R194" s="6"/>
      <c r="S194" s="6"/>
      <c r="T194" s="6"/>
      <c r="U194" s="6"/>
      <c r="V194" s="6"/>
      <c r="W194" s="6"/>
      <c r="X194" s="6"/>
      <c r="Y194" s="6"/>
      <c r="Z194" s="6"/>
      <c r="AA194" s="6"/>
      <c r="AB194" s="6"/>
      <c r="AC194" s="6"/>
      <c r="AD194" s="6"/>
      <c r="AE194" s="6"/>
      <c r="AF194" s="6"/>
      <c r="AG194" s="6"/>
      <c r="AH194" s="6"/>
      <c r="AI194" s="6"/>
      <c r="AJ194" s="6"/>
      <c r="AK194" s="6"/>
      <c r="AL194" s="6" t="s">
        <v>385</v>
      </c>
      <c r="AM194" s="4"/>
      <c r="AN194" s="4">
        <f t="shared" si="68"/>
        <v>0.95000000000000007</v>
      </c>
      <c r="AO194" s="6"/>
      <c r="AP194" s="6"/>
      <c r="AQ194" s="55"/>
      <c r="AR194" s="7"/>
    </row>
    <row r="195" spans="1:44" ht="15" customHeight="1">
      <c r="A195" s="1">
        <v>17</v>
      </c>
      <c r="B195" s="1">
        <v>109</v>
      </c>
      <c r="C195" s="22" t="s">
        <v>444</v>
      </c>
      <c r="D195" s="3" t="s">
        <v>279</v>
      </c>
      <c r="E195" s="6" t="s">
        <v>35</v>
      </c>
      <c r="F195" s="4">
        <f t="shared" si="69"/>
        <v>0.98</v>
      </c>
      <c r="G195" s="4"/>
      <c r="H195" s="4">
        <f t="shared" si="70"/>
        <v>0.98</v>
      </c>
      <c r="I195" s="6">
        <v>0.98</v>
      </c>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t="s">
        <v>385</v>
      </c>
      <c r="AM195" s="4"/>
      <c r="AN195" s="4">
        <f t="shared" si="68"/>
        <v>0.98</v>
      </c>
      <c r="AO195" s="6"/>
      <c r="AP195" s="6"/>
      <c r="AQ195" s="55"/>
      <c r="AR195" s="7"/>
    </row>
    <row r="196" spans="1:44" ht="15" customHeight="1">
      <c r="A196" s="1">
        <v>18</v>
      </c>
      <c r="B196" s="1">
        <v>110</v>
      </c>
      <c r="C196" s="22" t="s">
        <v>445</v>
      </c>
      <c r="D196" s="3" t="s">
        <v>279</v>
      </c>
      <c r="E196" s="6" t="s">
        <v>35</v>
      </c>
      <c r="F196" s="4">
        <f t="shared" si="69"/>
        <v>0.73</v>
      </c>
      <c r="G196" s="4"/>
      <c r="H196" s="4">
        <f t="shared" si="70"/>
        <v>0.73</v>
      </c>
      <c r="I196" s="6">
        <v>0.71</v>
      </c>
      <c r="J196" s="6"/>
      <c r="K196" s="6"/>
      <c r="L196" s="6"/>
      <c r="M196" s="6"/>
      <c r="N196" s="6"/>
      <c r="O196" s="6"/>
      <c r="P196" s="6"/>
      <c r="Q196" s="6">
        <v>0.02</v>
      </c>
      <c r="R196" s="6"/>
      <c r="S196" s="6"/>
      <c r="T196" s="6"/>
      <c r="U196" s="6"/>
      <c r="V196" s="6"/>
      <c r="W196" s="6"/>
      <c r="X196" s="6"/>
      <c r="Y196" s="6"/>
      <c r="Z196" s="6"/>
      <c r="AA196" s="6"/>
      <c r="AB196" s="6"/>
      <c r="AC196" s="6"/>
      <c r="AD196" s="6"/>
      <c r="AE196" s="6"/>
      <c r="AF196" s="6"/>
      <c r="AG196" s="6"/>
      <c r="AH196" s="6"/>
      <c r="AI196" s="6"/>
      <c r="AJ196" s="6"/>
      <c r="AK196" s="6"/>
      <c r="AL196" s="6" t="s">
        <v>385</v>
      </c>
      <c r="AM196" s="4"/>
      <c r="AN196" s="4">
        <f t="shared" si="68"/>
        <v>0.73</v>
      </c>
      <c r="AO196" s="6"/>
      <c r="AP196" s="6"/>
      <c r="AQ196" s="55"/>
      <c r="AR196" s="7"/>
    </row>
    <row r="197" spans="1:44" ht="15" customHeight="1">
      <c r="A197" s="1">
        <v>19</v>
      </c>
      <c r="B197" s="1">
        <v>111</v>
      </c>
      <c r="C197" s="22" t="s">
        <v>446</v>
      </c>
      <c r="D197" s="3" t="s">
        <v>326</v>
      </c>
      <c r="E197" s="6" t="s">
        <v>35</v>
      </c>
      <c r="F197" s="4">
        <f t="shared" si="69"/>
        <v>1.1100000000000001</v>
      </c>
      <c r="G197" s="4"/>
      <c r="H197" s="4">
        <f t="shared" si="70"/>
        <v>1.1100000000000001</v>
      </c>
      <c r="I197" s="6">
        <v>0.95</v>
      </c>
      <c r="J197" s="6"/>
      <c r="K197" s="6"/>
      <c r="L197" s="6"/>
      <c r="M197" s="6"/>
      <c r="N197" s="6"/>
      <c r="O197" s="6"/>
      <c r="P197" s="6">
        <v>0.08</v>
      </c>
      <c r="Q197" s="6">
        <v>0.02</v>
      </c>
      <c r="R197" s="6"/>
      <c r="S197" s="6"/>
      <c r="T197" s="6"/>
      <c r="U197" s="6"/>
      <c r="V197" s="6"/>
      <c r="W197" s="6"/>
      <c r="X197" s="6"/>
      <c r="Y197" s="6"/>
      <c r="Z197" s="6">
        <v>0.06</v>
      </c>
      <c r="AA197" s="6"/>
      <c r="AB197" s="6"/>
      <c r="AC197" s="6"/>
      <c r="AD197" s="6"/>
      <c r="AE197" s="6"/>
      <c r="AF197" s="6"/>
      <c r="AG197" s="6"/>
      <c r="AH197" s="6"/>
      <c r="AI197" s="6"/>
      <c r="AJ197" s="6"/>
      <c r="AK197" s="6"/>
      <c r="AL197" s="6" t="s">
        <v>385</v>
      </c>
      <c r="AM197" s="4"/>
      <c r="AN197" s="4">
        <f t="shared" si="68"/>
        <v>1.1100000000000001</v>
      </c>
      <c r="AO197" s="6"/>
      <c r="AP197" s="6"/>
      <c r="AQ197" s="55"/>
      <c r="AR197" s="7"/>
    </row>
    <row r="198" spans="1:44" ht="15" customHeight="1">
      <c r="A198" s="1">
        <v>20</v>
      </c>
      <c r="B198" s="1">
        <v>112</v>
      </c>
      <c r="C198" s="22" t="s">
        <v>447</v>
      </c>
      <c r="D198" s="3" t="s">
        <v>326</v>
      </c>
      <c r="E198" s="6" t="s">
        <v>35</v>
      </c>
      <c r="F198" s="4">
        <f t="shared" si="69"/>
        <v>1.08</v>
      </c>
      <c r="G198" s="4"/>
      <c r="H198" s="4">
        <f t="shared" si="70"/>
        <v>1.08</v>
      </c>
      <c r="I198" s="6">
        <v>1.02</v>
      </c>
      <c r="J198" s="6"/>
      <c r="K198" s="6"/>
      <c r="L198" s="6"/>
      <c r="M198" s="6"/>
      <c r="N198" s="6"/>
      <c r="O198" s="6"/>
      <c r="P198" s="6">
        <v>0.03</v>
      </c>
      <c r="Q198" s="6">
        <v>0.03</v>
      </c>
      <c r="R198" s="6"/>
      <c r="S198" s="6"/>
      <c r="T198" s="6"/>
      <c r="U198" s="6"/>
      <c r="V198" s="6"/>
      <c r="W198" s="6"/>
      <c r="X198" s="6"/>
      <c r="Y198" s="6"/>
      <c r="Z198" s="6"/>
      <c r="AA198" s="6"/>
      <c r="AB198" s="6"/>
      <c r="AC198" s="6"/>
      <c r="AD198" s="6"/>
      <c r="AE198" s="6"/>
      <c r="AF198" s="6"/>
      <c r="AG198" s="6"/>
      <c r="AH198" s="6"/>
      <c r="AI198" s="6"/>
      <c r="AJ198" s="6"/>
      <c r="AK198" s="6"/>
      <c r="AL198" s="6" t="s">
        <v>385</v>
      </c>
      <c r="AM198" s="4"/>
      <c r="AN198" s="4">
        <f t="shared" si="68"/>
        <v>1.08</v>
      </c>
      <c r="AO198" s="6"/>
      <c r="AP198" s="6"/>
      <c r="AQ198" s="55"/>
      <c r="AR198" s="7"/>
    </row>
    <row r="199" spans="1:44" ht="15" customHeight="1">
      <c r="A199" s="1">
        <v>21</v>
      </c>
      <c r="B199" s="1">
        <v>113</v>
      </c>
      <c r="C199" s="22" t="s">
        <v>448</v>
      </c>
      <c r="D199" s="3" t="s">
        <v>326</v>
      </c>
      <c r="E199" s="6" t="s">
        <v>35</v>
      </c>
      <c r="F199" s="4">
        <f t="shared" si="69"/>
        <v>0.9900000000000001</v>
      </c>
      <c r="G199" s="4"/>
      <c r="H199" s="4">
        <f t="shared" si="70"/>
        <v>0.9900000000000001</v>
      </c>
      <c r="I199" s="6">
        <v>0.93</v>
      </c>
      <c r="J199" s="6"/>
      <c r="K199" s="6"/>
      <c r="L199" s="6"/>
      <c r="M199" s="6"/>
      <c r="N199" s="6"/>
      <c r="O199" s="6"/>
      <c r="P199" s="6">
        <v>0.04</v>
      </c>
      <c r="Q199" s="6">
        <v>0.02</v>
      </c>
      <c r="R199" s="6"/>
      <c r="S199" s="6"/>
      <c r="T199" s="6"/>
      <c r="U199" s="6"/>
      <c r="V199" s="6"/>
      <c r="W199" s="6"/>
      <c r="X199" s="6"/>
      <c r="Y199" s="6"/>
      <c r="Z199" s="6"/>
      <c r="AA199" s="6"/>
      <c r="AB199" s="6"/>
      <c r="AC199" s="6"/>
      <c r="AD199" s="6"/>
      <c r="AE199" s="6"/>
      <c r="AF199" s="6"/>
      <c r="AG199" s="6"/>
      <c r="AH199" s="6"/>
      <c r="AI199" s="6"/>
      <c r="AJ199" s="6"/>
      <c r="AK199" s="6"/>
      <c r="AL199" s="6" t="s">
        <v>385</v>
      </c>
      <c r="AM199" s="4"/>
      <c r="AN199" s="4">
        <f t="shared" si="68"/>
        <v>0.9900000000000001</v>
      </c>
      <c r="AO199" s="6"/>
      <c r="AP199" s="6"/>
      <c r="AQ199" s="55"/>
      <c r="AR199" s="7"/>
    </row>
    <row r="200" spans="1:44" ht="15" customHeight="1">
      <c r="A200" s="1">
        <v>22</v>
      </c>
      <c r="B200" s="1">
        <v>114</v>
      </c>
      <c r="C200" s="22" t="s">
        <v>449</v>
      </c>
      <c r="D200" s="3" t="s">
        <v>326</v>
      </c>
      <c r="E200" s="6" t="s">
        <v>35</v>
      </c>
      <c r="F200" s="4">
        <f t="shared" si="69"/>
        <v>1.1200000000000001</v>
      </c>
      <c r="G200" s="4"/>
      <c r="H200" s="4">
        <f t="shared" si="70"/>
        <v>1.1200000000000001</v>
      </c>
      <c r="I200" s="6">
        <v>1.03</v>
      </c>
      <c r="J200" s="6"/>
      <c r="K200" s="6"/>
      <c r="L200" s="6"/>
      <c r="M200" s="6"/>
      <c r="N200" s="6"/>
      <c r="O200" s="6"/>
      <c r="P200" s="6">
        <v>0.04</v>
      </c>
      <c r="Q200" s="6">
        <v>0.05</v>
      </c>
      <c r="R200" s="6"/>
      <c r="S200" s="6"/>
      <c r="T200" s="6"/>
      <c r="U200" s="6"/>
      <c r="V200" s="6"/>
      <c r="W200" s="6"/>
      <c r="X200" s="6"/>
      <c r="Y200" s="6"/>
      <c r="Z200" s="6"/>
      <c r="AA200" s="6"/>
      <c r="AB200" s="6"/>
      <c r="AC200" s="6"/>
      <c r="AD200" s="6"/>
      <c r="AE200" s="6"/>
      <c r="AF200" s="6"/>
      <c r="AG200" s="6"/>
      <c r="AH200" s="6"/>
      <c r="AI200" s="6"/>
      <c r="AJ200" s="6"/>
      <c r="AK200" s="6"/>
      <c r="AL200" s="6" t="s">
        <v>385</v>
      </c>
      <c r="AM200" s="4"/>
      <c r="AN200" s="4">
        <f t="shared" si="68"/>
        <v>1.1200000000000001</v>
      </c>
      <c r="AO200" s="6"/>
      <c r="AP200" s="6"/>
      <c r="AQ200" s="7" t="s">
        <v>699</v>
      </c>
      <c r="AR200" s="7"/>
    </row>
    <row r="201" spans="1:44" ht="15" customHeight="1">
      <c r="A201" s="1">
        <v>23</v>
      </c>
      <c r="B201" s="1">
        <v>115</v>
      </c>
      <c r="C201" s="22" t="s">
        <v>450</v>
      </c>
      <c r="D201" s="3" t="s">
        <v>321</v>
      </c>
      <c r="E201" s="6" t="s">
        <v>35</v>
      </c>
      <c r="F201" s="4">
        <f t="shared" si="69"/>
        <v>2</v>
      </c>
      <c r="G201" s="4"/>
      <c r="H201" s="4">
        <f t="shared" si="70"/>
        <v>2</v>
      </c>
      <c r="I201" s="55">
        <v>2</v>
      </c>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t="s">
        <v>385</v>
      </c>
      <c r="AM201" s="4"/>
      <c r="AN201" s="4">
        <f t="shared" si="68"/>
        <v>2</v>
      </c>
      <c r="AO201" s="6"/>
      <c r="AP201" s="6"/>
      <c r="AQ201" s="55"/>
      <c r="AR201" s="7"/>
    </row>
    <row r="202" spans="1:44" ht="15" customHeight="1">
      <c r="A202" s="1">
        <v>24</v>
      </c>
      <c r="B202" s="1">
        <v>116</v>
      </c>
      <c r="C202" s="22" t="s">
        <v>451</v>
      </c>
      <c r="D202" s="3" t="s">
        <v>321</v>
      </c>
      <c r="E202" s="6" t="s">
        <v>35</v>
      </c>
      <c r="F202" s="4">
        <f t="shared" si="69"/>
        <v>2</v>
      </c>
      <c r="G202" s="4"/>
      <c r="H202" s="4">
        <f t="shared" si="70"/>
        <v>2</v>
      </c>
      <c r="I202" s="55">
        <v>2</v>
      </c>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t="s">
        <v>385</v>
      </c>
      <c r="AM202" s="4"/>
      <c r="AN202" s="4">
        <f t="shared" si="68"/>
        <v>2</v>
      </c>
      <c r="AO202" s="6"/>
      <c r="AP202" s="6"/>
      <c r="AQ202" s="55"/>
      <c r="AR202" s="7"/>
    </row>
    <row r="203" spans="1:44" ht="15" customHeight="1">
      <c r="A203" s="1">
        <v>25</v>
      </c>
      <c r="B203" s="1">
        <v>117</v>
      </c>
      <c r="C203" s="22" t="s">
        <v>452</v>
      </c>
      <c r="D203" s="3" t="s">
        <v>321</v>
      </c>
      <c r="E203" s="6" t="s">
        <v>35</v>
      </c>
      <c r="F203" s="4">
        <f t="shared" si="69"/>
        <v>2</v>
      </c>
      <c r="G203" s="4"/>
      <c r="H203" s="4">
        <f t="shared" si="70"/>
        <v>2</v>
      </c>
      <c r="I203" s="55">
        <v>2</v>
      </c>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t="s">
        <v>385</v>
      </c>
      <c r="AM203" s="4"/>
      <c r="AN203" s="4">
        <f t="shared" si="68"/>
        <v>2</v>
      </c>
      <c r="AO203" s="6"/>
      <c r="AP203" s="6"/>
      <c r="AQ203" s="55"/>
      <c r="AR203" s="7"/>
    </row>
    <row r="204" spans="1:44" ht="15" customHeight="1">
      <c r="A204" s="1">
        <v>26</v>
      </c>
      <c r="B204" s="1">
        <v>118</v>
      </c>
      <c r="C204" s="22" t="s">
        <v>453</v>
      </c>
      <c r="D204" s="3" t="s">
        <v>321</v>
      </c>
      <c r="E204" s="6" t="s">
        <v>35</v>
      </c>
      <c r="F204" s="4">
        <f t="shared" si="69"/>
        <v>1</v>
      </c>
      <c r="G204" s="4"/>
      <c r="H204" s="4">
        <f t="shared" si="70"/>
        <v>1</v>
      </c>
      <c r="I204" s="55">
        <v>1</v>
      </c>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t="s">
        <v>385</v>
      </c>
      <c r="AM204" s="4"/>
      <c r="AN204" s="4">
        <f t="shared" si="68"/>
        <v>1</v>
      </c>
      <c r="AO204" s="6"/>
      <c r="AP204" s="6"/>
      <c r="AQ204" s="55"/>
      <c r="AR204" s="7"/>
    </row>
    <row r="205" spans="1:44" ht="15" customHeight="1">
      <c r="A205" s="1">
        <v>27</v>
      </c>
      <c r="B205" s="1">
        <v>119</v>
      </c>
      <c r="C205" s="22" t="s">
        <v>454</v>
      </c>
      <c r="D205" s="3" t="s">
        <v>321</v>
      </c>
      <c r="E205" s="6" t="s">
        <v>35</v>
      </c>
      <c r="F205" s="4">
        <f t="shared" si="69"/>
        <v>1</v>
      </c>
      <c r="G205" s="4"/>
      <c r="H205" s="4">
        <f t="shared" si="70"/>
        <v>1</v>
      </c>
      <c r="I205" s="55">
        <v>1</v>
      </c>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t="s">
        <v>385</v>
      </c>
      <c r="AM205" s="4"/>
      <c r="AN205" s="4">
        <f t="shared" si="68"/>
        <v>1</v>
      </c>
      <c r="AO205" s="6"/>
      <c r="AP205" s="6"/>
      <c r="AQ205" s="55"/>
      <c r="AR205" s="7"/>
    </row>
    <row r="206" spans="1:44" ht="15" customHeight="1">
      <c r="A206" s="1">
        <v>28</v>
      </c>
      <c r="B206" s="1">
        <v>120</v>
      </c>
      <c r="C206" s="22" t="s">
        <v>455</v>
      </c>
      <c r="D206" s="3" t="s">
        <v>320</v>
      </c>
      <c r="E206" s="6" t="s">
        <v>35</v>
      </c>
      <c r="F206" s="4">
        <f t="shared" si="69"/>
        <v>1</v>
      </c>
      <c r="G206" s="4"/>
      <c r="H206" s="4">
        <f t="shared" si="70"/>
        <v>1</v>
      </c>
      <c r="I206" s="55"/>
      <c r="J206" s="6"/>
      <c r="K206" s="6">
        <v>0.78</v>
      </c>
      <c r="L206" s="6">
        <v>0.22</v>
      </c>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t="s">
        <v>385</v>
      </c>
      <c r="AM206" s="4"/>
      <c r="AN206" s="4">
        <f t="shared" si="68"/>
        <v>1</v>
      </c>
      <c r="AO206" s="6"/>
      <c r="AP206" s="6"/>
      <c r="AQ206" s="55"/>
      <c r="AR206" s="7"/>
    </row>
    <row r="207" spans="1:44" ht="15" customHeight="1">
      <c r="A207" s="1">
        <v>29</v>
      </c>
      <c r="B207" s="1">
        <v>121</v>
      </c>
      <c r="C207" s="22" t="s">
        <v>456</v>
      </c>
      <c r="D207" s="3" t="s">
        <v>320</v>
      </c>
      <c r="E207" s="6" t="s">
        <v>35</v>
      </c>
      <c r="F207" s="4">
        <f t="shared" si="69"/>
        <v>1</v>
      </c>
      <c r="G207" s="4"/>
      <c r="H207" s="4">
        <f t="shared" si="70"/>
        <v>1</v>
      </c>
      <c r="I207" s="55">
        <v>1</v>
      </c>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t="s">
        <v>385</v>
      </c>
      <c r="AM207" s="4"/>
      <c r="AN207" s="4">
        <f t="shared" si="68"/>
        <v>1</v>
      </c>
      <c r="AO207" s="6"/>
      <c r="AP207" s="6"/>
      <c r="AQ207" s="55"/>
      <c r="AR207" s="7"/>
    </row>
    <row r="208" spans="1:44" ht="15" customHeight="1">
      <c r="A208" s="1">
        <v>30</v>
      </c>
      <c r="B208" s="1">
        <v>122</v>
      </c>
      <c r="C208" s="22" t="s">
        <v>457</v>
      </c>
      <c r="D208" s="3" t="s">
        <v>320</v>
      </c>
      <c r="E208" s="6" t="s">
        <v>35</v>
      </c>
      <c r="F208" s="4">
        <f t="shared" si="69"/>
        <v>1</v>
      </c>
      <c r="G208" s="4"/>
      <c r="H208" s="4">
        <f t="shared" si="70"/>
        <v>1</v>
      </c>
      <c r="I208" s="55"/>
      <c r="J208" s="6"/>
      <c r="K208" s="55">
        <v>1</v>
      </c>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t="s">
        <v>385</v>
      </c>
      <c r="AM208" s="4"/>
      <c r="AN208" s="4">
        <f t="shared" si="68"/>
        <v>1</v>
      </c>
      <c r="AO208" s="6"/>
      <c r="AP208" s="6"/>
      <c r="AQ208" s="55"/>
      <c r="AR208" s="7"/>
    </row>
    <row r="209" spans="1:53" ht="15" customHeight="1">
      <c r="A209" s="1">
        <v>31</v>
      </c>
      <c r="B209" s="1">
        <v>123</v>
      </c>
      <c r="C209" s="22" t="s">
        <v>458</v>
      </c>
      <c r="D209" s="3" t="s">
        <v>330</v>
      </c>
      <c r="E209" s="6" t="s">
        <v>35</v>
      </c>
      <c r="F209" s="4">
        <f t="shared" si="69"/>
        <v>2</v>
      </c>
      <c r="G209" s="4"/>
      <c r="H209" s="4">
        <f t="shared" si="70"/>
        <v>2</v>
      </c>
      <c r="I209" s="6">
        <v>0.48</v>
      </c>
      <c r="J209" s="6"/>
      <c r="K209" s="6">
        <v>1.26</v>
      </c>
      <c r="L209" s="6">
        <v>0.26</v>
      </c>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t="s">
        <v>385</v>
      </c>
      <c r="AM209" s="4"/>
      <c r="AN209" s="4">
        <f t="shared" si="68"/>
        <v>2</v>
      </c>
      <c r="AO209" s="6"/>
      <c r="AP209" s="6"/>
      <c r="AQ209" s="55"/>
      <c r="AR209" s="7"/>
    </row>
    <row r="210" spans="1:53" ht="15" customHeight="1">
      <c r="A210" s="1">
        <v>32</v>
      </c>
      <c r="B210" s="1">
        <v>124</v>
      </c>
      <c r="C210" s="22" t="s">
        <v>459</v>
      </c>
      <c r="D210" s="3" t="s">
        <v>330</v>
      </c>
      <c r="E210" s="6" t="s">
        <v>35</v>
      </c>
      <c r="F210" s="4">
        <f t="shared" si="69"/>
        <v>2</v>
      </c>
      <c r="G210" s="4"/>
      <c r="H210" s="4">
        <f t="shared" si="70"/>
        <v>2</v>
      </c>
      <c r="I210" s="6">
        <v>1.92</v>
      </c>
      <c r="J210" s="6"/>
      <c r="K210" s="6">
        <v>0.08</v>
      </c>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t="s">
        <v>385</v>
      </c>
      <c r="AM210" s="4"/>
      <c r="AN210" s="4">
        <f t="shared" si="68"/>
        <v>2</v>
      </c>
      <c r="AO210" s="6"/>
      <c r="AP210" s="6"/>
      <c r="AQ210" s="55"/>
      <c r="AR210" s="7"/>
    </row>
    <row r="211" spans="1:53" ht="15" customHeight="1">
      <c r="A211" s="1">
        <v>33</v>
      </c>
      <c r="B211" s="1">
        <v>125</v>
      </c>
      <c r="C211" s="22" t="s">
        <v>460</v>
      </c>
      <c r="D211" s="3" t="s">
        <v>330</v>
      </c>
      <c r="E211" s="6" t="s">
        <v>35</v>
      </c>
      <c r="F211" s="4">
        <f t="shared" si="69"/>
        <v>1.87</v>
      </c>
      <c r="G211" s="4"/>
      <c r="H211" s="4">
        <f t="shared" si="70"/>
        <v>1.87</v>
      </c>
      <c r="I211" s="55">
        <v>1</v>
      </c>
      <c r="J211" s="6"/>
      <c r="K211" s="6">
        <v>0.55000000000000004</v>
      </c>
      <c r="L211" s="6">
        <v>0.32</v>
      </c>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t="s">
        <v>385</v>
      </c>
      <c r="AM211" s="4"/>
      <c r="AN211" s="4">
        <f t="shared" si="68"/>
        <v>1.87</v>
      </c>
      <c r="AO211" s="6"/>
      <c r="AP211" s="6"/>
      <c r="AQ211" s="55"/>
      <c r="AR211" s="7"/>
    </row>
    <row r="212" spans="1:53" ht="15" customHeight="1">
      <c r="A212" s="1">
        <v>34</v>
      </c>
      <c r="B212" s="1">
        <v>126</v>
      </c>
      <c r="C212" s="22" t="s">
        <v>461</v>
      </c>
      <c r="D212" s="3" t="s">
        <v>323</v>
      </c>
      <c r="E212" s="6" t="s">
        <v>35</v>
      </c>
      <c r="F212" s="4">
        <f t="shared" si="69"/>
        <v>2.4099999999999997</v>
      </c>
      <c r="G212" s="4"/>
      <c r="H212" s="4">
        <f t="shared" si="70"/>
        <v>2.4099999999999997</v>
      </c>
      <c r="I212" s="6">
        <f>0.99+1.24</f>
        <v>2.23</v>
      </c>
      <c r="J212" s="6"/>
      <c r="K212" s="6">
        <v>0.08</v>
      </c>
      <c r="L212" s="6"/>
      <c r="M212" s="6"/>
      <c r="N212" s="6"/>
      <c r="O212" s="6"/>
      <c r="P212" s="6">
        <v>0.09</v>
      </c>
      <c r="Q212" s="6">
        <v>0.01</v>
      </c>
      <c r="R212" s="6"/>
      <c r="S212" s="6"/>
      <c r="T212" s="6"/>
      <c r="U212" s="6"/>
      <c r="V212" s="6"/>
      <c r="W212" s="6"/>
      <c r="X212" s="6"/>
      <c r="Y212" s="6"/>
      <c r="Z212" s="6"/>
      <c r="AA212" s="6"/>
      <c r="AB212" s="6"/>
      <c r="AC212" s="6"/>
      <c r="AD212" s="6"/>
      <c r="AE212" s="6"/>
      <c r="AF212" s="6"/>
      <c r="AG212" s="6"/>
      <c r="AH212" s="6"/>
      <c r="AI212" s="6"/>
      <c r="AJ212" s="6"/>
      <c r="AK212" s="6"/>
      <c r="AL212" s="6" t="s">
        <v>385</v>
      </c>
      <c r="AM212" s="4"/>
      <c r="AN212" s="4">
        <f t="shared" ref="AN212:AN234" si="71">H212-AM212</f>
        <v>2.4099999999999997</v>
      </c>
      <c r="AO212" s="6"/>
      <c r="AP212" s="6"/>
      <c r="AQ212" s="55"/>
      <c r="AR212" s="7"/>
      <c r="BA212" s="16"/>
    </row>
    <row r="213" spans="1:53" ht="15" customHeight="1">
      <c r="A213" s="1">
        <v>35</v>
      </c>
      <c r="B213" s="1">
        <v>127</v>
      </c>
      <c r="C213" s="22" t="s">
        <v>462</v>
      </c>
      <c r="D213" s="3" t="s">
        <v>323</v>
      </c>
      <c r="E213" s="6" t="s">
        <v>35</v>
      </c>
      <c r="F213" s="4">
        <f t="shared" si="69"/>
        <v>0.90000000000000013</v>
      </c>
      <c r="G213" s="4"/>
      <c r="H213" s="4">
        <f t="shared" si="70"/>
        <v>0.90000000000000013</v>
      </c>
      <c r="I213" s="6">
        <v>0.37</v>
      </c>
      <c r="J213" s="6"/>
      <c r="K213" s="6">
        <v>0.25</v>
      </c>
      <c r="L213" s="6">
        <v>0.2</v>
      </c>
      <c r="M213" s="6"/>
      <c r="N213" s="6"/>
      <c r="O213" s="6"/>
      <c r="P213" s="6">
        <v>0.05</v>
      </c>
      <c r="Q213" s="6">
        <v>0.03</v>
      </c>
      <c r="R213" s="6"/>
      <c r="S213" s="6"/>
      <c r="T213" s="6"/>
      <c r="U213" s="6"/>
      <c r="V213" s="6"/>
      <c r="W213" s="6"/>
      <c r="X213" s="6"/>
      <c r="Y213" s="6"/>
      <c r="Z213" s="6"/>
      <c r="AA213" s="6"/>
      <c r="AB213" s="6"/>
      <c r="AC213" s="6"/>
      <c r="AD213" s="6"/>
      <c r="AE213" s="6"/>
      <c r="AF213" s="6"/>
      <c r="AG213" s="6"/>
      <c r="AH213" s="6"/>
      <c r="AI213" s="6"/>
      <c r="AJ213" s="6"/>
      <c r="AK213" s="6"/>
      <c r="AL213" s="6" t="s">
        <v>385</v>
      </c>
      <c r="AM213" s="4"/>
      <c r="AN213" s="4">
        <f t="shared" si="71"/>
        <v>0.90000000000000013</v>
      </c>
      <c r="AO213" s="6"/>
      <c r="AP213" s="6"/>
      <c r="AQ213" s="55"/>
      <c r="AR213" s="7"/>
      <c r="BA213" s="16"/>
    </row>
    <row r="214" spans="1:53" ht="15" customHeight="1">
      <c r="A214" s="1">
        <v>36</v>
      </c>
      <c r="B214" s="1">
        <v>128</v>
      </c>
      <c r="C214" s="22" t="s">
        <v>463</v>
      </c>
      <c r="D214" s="3" t="s">
        <v>323</v>
      </c>
      <c r="E214" s="6" t="s">
        <v>35</v>
      </c>
      <c r="F214" s="4">
        <f t="shared" si="69"/>
        <v>1.46</v>
      </c>
      <c r="G214" s="4"/>
      <c r="H214" s="4">
        <f t="shared" si="70"/>
        <v>1.46</v>
      </c>
      <c r="I214" s="6">
        <v>1.41</v>
      </c>
      <c r="J214" s="6"/>
      <c r="K214" s="6"/>
      <c r="L214" s="6"/>
      <c r="M214" s="6"/>
      <c r="N214" s="6"/>
      <c r="O214" s="6"/>
      <c r="P214" s="6">
        <v>0.04</v>
      </c>
      <c r="Q214" s="6">
        <v>0.01</v>
      </c>
      <c r="R214" s="6"/>
      <c r="S214" s="6"/>
      <c r="T214" s="6"/>
      <c r="U214" s="6"/>
      <c r="V214" s="6"/>
      <c r="W214" s="6"/>
      <c r="X214" s="6"/>
      <c r="Y214" s="6"/>
      <c r="Z214" s="6"/>
      <c r="AA214" s="6"/>
      <c r="AB214" s="6"/>
      <c r="AC214" s="6"/>
      <c r="AD214" s="6"/>
      <c r="AE214" s="6"/>
      <c r="AF214" s="6"/>
      <c r="AG214" s="6"/>
      <c r="AH214" s="6"/>
      <c r="AI214" s="6"/>
      <c r="AJ214" s="6"/>
      <c r="AK214" s="6"/>
      <c r="AL214" s="6" t="s">
        <v>385</v>
      </c>
      <c r="AM214" s="4"/>
      <c r="AN214" s="4">
        <f t="shared" si="71"/>
        <v>1.46</v>
      </c>
      <c r="AO214" s="6"/>
      <c r="AP214" s="6"/>
      <c r="AQ214" s="55"/>
      <c r="AR214" s="7"/>
      <c r="BA214" s="16"/>
    </row>
    <row r="215" spans="1:53" ht="15" customHeight="1">
      <c r="A215" s="1">
        <v>37</v>
      </c>
      <c r="B215" s="1">
        <v>129</v>
      </c>
      <c r="C215" s="22" t="s">
        <v>464</v>
      </c>
      <c r="D215" s="3" t="s">
        <v>323</v>
      </c>
      <c r="E215" s="6" t="s">
        <v>35</v>
      </c>
      <c r="F215" s="4">
        <f t="shared" si="69"/>
        <v>1.1400000000000001</v>
      </c>
      <c r="G215" s="4"/>
      <c r="H215" s="4">
        <f t="shared" si="70"/>
        <v>1.1400000000000001</v>
      </c>
      <c r="I215" s="6">
        <v>0.48</v>
      </c>
      <c r="J215" s="6"/>
      <c r="K215" s="6">
        <v>0.53</v>
      </c>
      <c r="L215" s="6"/>
      <c r="M215" s="6"/>
      <c r="N215" s="6"/>
      <c r="O215" s="6"/>
      <c r="P215" s="6">
        <v>0.1</v>
      </c>
      <c r="Q215" s="6">
        <v>0.03</v>
      </c>
      <c r="R215" s="6"/>
      <c r="S215" s="6"/>
      <c r="T215" s="6"/>
      <c r="U215" s="6"/>
      <c r="V215" s="6"/>
      <c r="W215" s="6"/>
      <c r="X215" s="6"/>
      <c r="Y215" s="6"/>
      <c r="Z215" s="6"/>
      <c r="AA215" s="6"/>
      <c r="AB215" s="6"/>
      <c r="AC215" s="6"/>
      <c r="AD215" s="6"/>
      <c r="AE215" s="6"/>
      <c r="AF215" s="6"/>
      <c r="AG215" s="6"/>
      <c r="AH215" s="6"/>
      <c r="AI215" s="6"/>
      <c r="AJ215" s="6"/>
      <c r="AK215" s="6"/>
      <c r="AL215" s="6" t="s">
        <v>385</v>
      </c>
      <c r="AM215" s="4"/>
      <c r="AN215" s="4">
        <f t="shared" si="71"/>
        <v>1.1400000000000001</v>
      </c>
      <c r="AO215" s="6"/>
      <c r="AP215" s="6"/>
      <c r="AQ215" s="55"/>
      <c r="AR215" s="7"/>
      <c r="BA215" s="16"/>
    </row>
    <row r="216" spans="1:53" ht="15" customHeight="1">
      <c r="A216" s="1">
        <v>38</v>
      </c>
      <c r="B216" s="1">
        <v>130</v>
      </c>
      <c r="C216" s="22" t="s">
        <v>465</v>
      </c>
      <c r="D216" s="3" t="s">
        <v>329</v>
      </c>
      <c r="E216" s="6" t="s">
        <v>35</v>
      </c>
      <c r="F216" s="4">
        <f t="shared" si="69"/>
        <v>2.3699999999999997</v>
      </c>
      <c r="G216" s="4"/>
      <c r="H216" s="4">
        <f t="shared" si="70"/>
        <v>2.3699999999999997</v>
      </c>
      <c r="I216" s="6">
        <v>2.2999999999999998</v>
      </c>
      <c r="J216" s="6"/>
      <c r="K216" s="6"/>
      <c r="L216" s="6"/>
      <c r="M216" s="6"/>
      <c r="N216" s="6"/>
      <c r="O216" s="6"/>
      <c r="P216" s="6">
        <v>7.0000000000000007E-2</v>
      </c>
      <c r="Q216" s="6"/>
      <c r="R216" s="6"/>
      <c r="S216" s="6"/>
      <c r="T216" s="6"/>
      <c r="U216" s="6"/>
      <c r="V216" s="6"/>
      <c r="W216" s="6"/>
      <c r="X216" s="6"/>
      <c r="Y216" s="6"/>
      <c r="Z216" s="6"/>
      <c r="AA216" s="6"/>
      <c r="AB216" s="6"/>
      <c r="AC216" s="6"/>
      <c r="AD216" s="6"/>
      <c r="AE216" s="6"/>
      <c r="AF216" s="6"/>
      <c r="AG216" s="6"/>
      <c r="AH216" s="6"/>
      <c r="AI216" s="6"/>
      <c r="AJ216" s="6"/>
      <c r="AK216" s="6"/>
      <c r="AL216" s="6" t="s">
        <v>385</v>
      </c>
      <c r="AM216" s="4"/>
      <c r="AN216" s="4">
        <f t="shared" si="71"/>
        <v>2.3699999999999997</v>
      </c>
      <c r="AO216" s="6"/>
      <c r="AP216" s="6"/>
      <c r="AQ216" s="55"/>
      <c r="AR216" s="7"/>
    </row>
    <row r="217" spans="1:53" ht="15" customHeight="1">
      <c r="A217" s="1">
        <v>39</v>
      </c>
      <c r="B217" s="1">
        <v>131</v>
      </c>
      <c r="C217" s="22" t="s">
        <v>466</v>
      </c>
      <c r="D217" s="3" t="s">
        <v>329</v>
      </c>
      <c r="E217" s="6" t="s">
        <v>35</v>
      </c>
      <c r="F217" s="4">
        <f t="shared" si="69"/>
        <v>1.57</v>
      </c>
      <c r="G217" s="4"/>
      <c r="H217" s="4">
        <f t="shared" si="70"/>
        <v>1.57</v>
      </c>
      <c r="I217" s="6">
        <v>1.49</v>
      </c>
      <c r="J217" s="6"/>
      <c r="K217" s="6"/>
      <c r="L217" s="6"/>
      <c r="M217" s="6"/>
      <c r="N217" s="6"/>
      <c r="O217" s="6"/>
      <c r="P217" s="6">
        <v>0.08</v>
      </c>
      <c r="Q217" s="6"/>
      <c r="R217" s="6"/>
      <c r="S217" s="6"/>
      <c r="T217" s="6"/>
      <c r="U217" s="6"/>
      <c r="V217" s="6"/>
      <c r="W217" s="6"/>
      <c r="X217" s="6"/>
      <c r="Y217" s="6"/>
      <c r="Z217" s="6"/>
      <c r="AA217" s="6"/>
      <c r="AB217" s="6"/>
      <c r="AC217" s="6"/>
      <c r="AD217" s="6"/>
      <c r="AE217" s="6"/>
      <c r="AF217" s="6"/>
      <c r="AG217" s="6"/>
      <c r="AH217" s="6"/>
      <c r="AI217" s="6"/>
      <c r="AJ217" s="6"/>
      <c r="AK217" s="6"/>
      <c r="AL217" s="6" t="s">
        <v>385</v>
      </c>
      <c r="AM217" s="4"/>
      <c r="AN217" s="4">
        <f t="shared" si="71"/>
        <v>1.57</v>
      </c>
      <c r="AO217" s="6"/>
      <c r="AP217" s="6"/>
      <c r="AQ217" s="55"/>
      <c r="AR217" s="7"/>
    </row>
    <row r="218" spans="1:53" ht="15" customHeight="1">
      <c r="A218" s="1">
        <v>40</v>
      </c>
      <c r="B218" s="1">
        <v>132</v>
      </c>
      <c r="C218" s="22" t="s">
        <v>467</v>
      </c>
      <c r="D218" s="3" t="s">
        <v>329</v>
      </c>
      <c r="E218" s="6" t="s">
        <v>35</v>
      </c>
      <c r="F218" s="4">
        <f t="shared" si="69"/>
        <v>1.01</v>
      </c>
      <c r="G218" s="4"/>
      <c r="H218" s="4">
        <f t="shared" si="70"/>
        <v>1.01</v>
      </c>
      <c r="I218" s="6">
        <v>0.99</v>
      </c>
      <c r="J218" s="6"/>
      <c r="K218" s="6"/>
      <c r="L218" s="6"/>
      <c r="M218" s="6"/>
      <c r="N218" s="6"/>
      <c r="O218" s="6"/>
      <c r="P218" s="6">
        <v>0.02</v>
      </c>
      <c r="Q218" s="6"/>
      <c r="R218" s="6"/>
      <c r="S218" s="6"/>
      <c r="T218" s="6"/>
      <c r="U218" s="6"/>
      <c r="V218" s="6"/>
      <c r="W218" s="6"/>
      <c r="X218" s="6"/>
      <c r="Y218" s="6"/>
      <c r="Z218" s="6"/>
      <c r="AA218" s="6"/>
      <c r="AB218" s="6"/>
      <c r="AC218" s="6"/>
      <c r="AD218" s="6"/>
      <c r="AE218" s="6"/>
      <c r="AF218" s="6"/>
      <c r="AG218" s="6"/>
      <c r="AH218" s="6"/>
      <c r="AI218" s="6"/>
      <c r="AJ218" s="6"/>
      <c r="AK218" s="6"/>
      <c r="AL218" s="6" t="s">
        <v>385</v>
      </c>
      <c r="AM218" s="4"/>
      <c r="AN218" s="4">
        <f t="shared" si="71"/>
        <v>1.01</v>
      </c>
      <c r="AO218" s="6"/>
      <c r="AP218" s="6"/>
      <c r="AQ218" s="55"/>
      <c r="AR218" s="7"/>
    </row>
    <row r="219" spans="1:53" ht="15" customHeight="1">
      <c r="A219" s="1">
        <v>41</v>
      </c>
      <c r="B219" s="1">
        <v>133</v>
      </c>
      <c r="C219" s="22" t="s">
        <v>468</v>
      </c>
      <c r="D219" s="3" t="s">
        <v>328</v>
      </c>
      <c r="E219" s="6" t="s">
        <v>35</v>
      </c>
      <c r="F219" s="4">
        <f t="shared" si="69"/>
        <v>1.1300000000000001</v>
      </c>
      <c r="G219" s="4"/>
      <c r="H219" s="4">
        <f t="shared" si="70"/>
        <v>1.1300000000000001</v>
      </c>
      <c r="I219" s="6">
        <v>1.02</v>
      </c>
      <c r="J219" s="6"/>
      <c r="K219" s="6"/>
      <c r="L219" s="6">
        <v>0.11</v>
      </c>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t="s">
        <v>385</v>
      </c>
      <c r="AM219" s="4"/>
      <c r="AN219" s="4">
        <f t="shared" si="71"/>
        <v>1.1300000000000001</v>
      </c>
      <c r="AO219" s="6"/>
      <c r="AP219" s="6"/>
      <c r="AQ219" s="55"/>
      <c r="AR219" s="7"/>
    </row>
    <row r="220" spans="1:53" ht="15" customHeight="1">
      <c r="A220" s="1">
        <v>42</v>
      </c>
      <c r="B220" s="1">
        <v>134</v>
      </c>
      <c r="C220" s="22" t="s">
        <v>469</v>
      </c>
      <c r="D220" s="3" t="s">
        <v>328</v>
      </c>
      <c r="E220" s="6" t="s">
        <v>35</v>
      </c>
      <c r="F220" s="4">
        <f t="shared" si="69"/>
        <v>1.22</v>
      </c>
      <c r="G220" s="4"/>
      <c r="H220" s="4">
        <f t="shared" si="70"/>
        <v>1.22</v>
      </c>
      <c r="I220" s="6"/>
      <c r="J220" s="6"/>
      <c r="K220" s="6">
        <v>1.22</v>
      </c>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t="s">
        <v>385</v>
      </c>
      <c r="AM220" s="4"/>
      <c r="AN220" s="4">
        <f t="shared" si="71"/>
        <v>1.22</v>
      </c>
      <c r="AO220" s="6"/>
      <c r="AP220" s="6"/>
      <c r="AQ220" s="55"/>
      <c r="AR220" s="7"/>
    </row>
    <row r="221" spans="1:53" ht="15" customHeight="1">
      <c r="A221" s="1">
        <v>43</v>
      </c>
      <c r="B221" s="1">
        <v>135</v>
      </c>
      <c r="C221" s="22" t="s">
        <v>470</v>
      </c>
      <c r="D221" s="3" t="s">
        <v>328</v>
      </c>
      <c r="E221" s="6" t="s">
        <v>35</v>
      </c>
      <c r="F221" s="4">
        <f t="shared" si="69"/>
        <v>1.32</v>
      </c>
      <c r="G221" s="4"/>
      <c r="H221" s="4">
        <f t="shared" si="70"/>
        <v>1.32</v>
      </c>
      <c r="I221" s="6">
        <v>1.32</v>
      </c>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t="s">
        <v>385</v>
      </c>
      <c r="AM221" s="4"/>
      <c r="AN221" s="4">
        <f t="shared" si="71"/>
        <v>1.32</v>
      </c>
      <c r="AO221" s="6"/>
      <c r="AP221" s="6"/>
      <c r="AQ221" s="55"/>
      <c r="AR221" s="7"/>
    </row>
    <row r="222" spans="1:53" ht="15" customHeight="1">
      <c r="A222" s="1">
        <v>44</v>
      </c>
      <c r="B222" s="1">
        <v>136</v>
      </c>
      <c r="C222" s="22" t="s">
        <v>471</v>
      </c>
      <c r="D222" s="3" t="s">
        <v>374</v>
      </c>
      <c r="E222" s="6" t="s">
        <v>35</v>
      </c>
      <c r="F222" s="4">
        <f t="shared" si="69"/>
        <v>1</v>
      </c>
      <c r="G222" s="4"/>
      <c r="H222" s="4">
        <f t="shared" si="70"/>
        <v>1</v>
      </c>
      <c r="I222" s="55">
        <v>1</v>
      </c>
      <c r="J222" s="55"/>
      <c r="K222" s="55"/>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t="s">
        <v>385</v>
      </c>
      <c r="AM222" s="4"/>
      <c r="AN222" s="4">
        <f t="shared" si="71"/>
        <v>1</v>
      </c>
      <c r="AO222" s="6"/>
      <c r="AP222" s="6"/>
      <c r="AQ222" s="55"/>
      <c r="AR222" s="7"/>
    </row>
    <row r="223" spans="1:53" ht="15" customHeight="1">
      <c r="A223" s="1">
        <v>45</v>
      </c>
      <c r="B223" s="1">
        <v>137</v>
      </c>
      <c r="C223" s="22" t="s">
        <v>472</v>
      </c>
      <c r="D223" s="3" t="s">
        <v>374</v>
      </c>
      <c r="E223" s="6" t="s">
        <v>35</v>
      </c>
      <c r="F223" s="4">
        <f t="shared" si="69"/>
        <v>1</v>
      </c>
      <c r="G223" s="4"/>
      <c r="H223" s="4">
        <f t="shared" si="70"/>
        <v>1</v>
      </c>
      <c r="I223" s="55">
        <v>1</v>
      </c>
      <c r="J223" s="55"/>
      <c r="K223" s="55"/>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t="s">
        <v>385</v>
      </c>
      <c r="AM223" s="4"/>
      <c r="AN223" s="4">
        <f t="shared" si="71"/>
        <v>1</v>
      </c>
      <c r="AO223" s="6"/>
      <c r="AP223" s="6"/>
      <c r="AQ223" s="55"/>
      <c r="AR223" s="7"/>
    </row>
    <row r="224" spans="1:53" ht="15" customHeight="1">
      <c r="A224" s="1">
        <v>46</v>
      </c>
      <c r="B224" s="1">
        <v>138</v>
      </c>
      <c r="C224" s="22" t="s">
        <v>473</v>
      </c>
      <c r="D224" s="3" t="s">
        <v>374</v>
      </c>
      <c r="E224" s="6" t="s">
        <v>35</v>
      </c>
      <c r="F224" s="4">
        <f t="shared" si="69"/>
        <v>1</v>
      </c>
      <c r="G224" s="4"/>
      <c r="H224" s="4">
        <f t="shared" si="70"/>
        <v>1</v>
      </c>
      <c r="I224" s="55">
        <v>1</v>
      </c>
      <c r="J224" s="55"/>
      <c r="K224" s="55"/>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t="s">
        <v>385</v>
      </c>
      <c r="AM224" s="4"/>
      <c r="AN224" s="4">
        <f t="shared" si="71"/>
        <v>1</v>
      </c>
      <c r="AO224" s="6"/>
      <c r="AP224" s="6"/>
      <c r="AQ224" s="55"/>
      <c r="AR224" s="7"/>
    </row>
    <row r="225" spans="1:44" ht="15" customHeight="1">
      <c r="A225" s="1">
        <v>47</v>
      </c>
      <c r="B225" s="1">
        <v>139</v>
      </c>
      <c r="C225" s="22" t="s">
        <v>474</v>
      </c>
      <c r="D225" s="3" t="s">
        <v>374</v>
      </c>
      <c r="E225" s="6" t="s">
        <v>35</v>
      </c>
      <c r="F225" s="4">
        <f t="shared" si="69"/>
        <v>1</v>
      </c>
      <c r="G225" s="4"/>
      <c r="H225" s="4">
        <f t="shared" si="70"/>
        <v>1</v>
      </c>
      <c r="I225" s="55"/>
      <c r="J225" s="55"/>
      <c r="K225" s="55">
        <v>1</v>
      </c>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t="s">
        <v>385</v>
      </c>
      <c r="AM225" s="4"/>
      <c r="AN225" s="4">
        <f t="shared" si="71"/>
        <v>1</v>
      </c>
      <c r="AO225" s="6"/>
      <c r="AP225" s="6"/>
      <c r="AQ225" s="55"/>
      <c r="AR225" s="7"/>
    </row>
    <row r="226" spans="1:44" ht="15" customHeight="1">
      <c r="A226" s="1">
        <v>48</v>
      </c>
      <c r="B226" s="1">
        <v>140</v>
      </c>
      <c r="C226" s="22" t="s">
        <v>475</v>
      </c>
      <c r="D226" s="3" t="s">
        <v>331</v>
      </c>
      <c r="E226" s="6" t="s">
        <v>35</v>
      </c>
      <c r="F226" s="4">
        <f t="shared" si="69"/>
        <v>1.1000000000000001</v>
      </c>
      <c r="G226" s="4"/>
      <c r="H226" s="4">
        <f t="shared" si="70"/>
        <v>1.1000000000000001</v>
      </c>
      <c r="I226" s="6">
        <v>1.1000000000000001</v>
      </c>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t="s">
        <v>385</v>
      </c>
      <c r="AM226" s="4"/>
      <c r="AN226" s="4">
        <f t="shared" si="71"/>
        <v>1.1000000000000001</v>
      </c>
      <c r="AO226" s="6"/>
      <c r="AP226" s="6"/>
      <c r="AQ226" s="55"/>
      <c r="AR226" s="7"/>
    </row>
    <row r="227" spans="1:44" ht="15" customHeight="1">
      <c r="A227" s="1">
        <v>49</v>
      </c>
      <c r="B227" s="1">
        <v>141</v>
      </c>
      <c r="C227" s="22" t="s">
        <v>476</v>
      </c>
      <c r="D227" s="3" t="s">
        <v>331</v>
      </c>
      <c r="E227" s="6" t="s">
        <v>35</v>
      </c>
      <c r="F227" s="4">
        <f t="shared" si="69"/>
        <v>1.4</v>
      </c>
      <c r="G227" s="4"/>
      <c r="H227" s="4">
        <f t="shared" si="70"/>
        <v>1.4</v>
      </c>
      <c r="I227" s="6">
        <v>1.4</v>
      </c>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t="s">
        <v>385</v>
      </c>
      <c r="AM227" s="4"/>
      <c r="AN227" s="4">
        <f t="shared" si="71"/>
        <v>1.4</v>
      </c>
      <c r="AO227" s="6"/>
      <c r="AP227" s="6"/>
      <c r="AQ227" s="55"/>
      <c r="AR227" s="7"/>
    </row>
    <row r="228" spans="1:44" ht="15" customHeight="1">
      <c r="A228" s="1">
        <v>50</v>
      </c>
      <c r="B228" s="1">
        <v>142</v>
      </c>
      <c r="C228" s="22" t="s">
        <v>477</v>
      </c>
      <c r="D228" s="3" t="s">
        <v>331</v>
      </c>
      <c r="E228" s="6" t="s">
        <v>35</v>
      </c>
      <c r="F228" s="4">
        <f t="shared" si="69"/>
        <v>1</v>
      </c>
      <c r="G228" s="4"/>
      <c r="H228" s="4">
        <f t="shared" si="70"/>
        <v>1</v>
      </c>
      <c r="I228" s="55">
        <v>1</v>
      </c>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t="s">
        <v>385</v>
      </c>
      <c r="AM228" s="4"/>
      <c r="AN228" s="4">
        <f t="shared" si="71"/>
        <v>1</v>
      </c>
      <c r="AO228" s="6"/>
      <c r="AP228" s="6"/>
      <c r="AQ228" s="55"/>
      <c r="AR228" s="7"/>
    </row>
    <row r="229" spans="1:44" ht="15" customHeight="1">
      <c r="A229" s="1">
        <v>51</v>
      </c>
      <c r="B229" s="1">
        <v>143</v>
      </c>
      <c r="C229" s="22" t="s">
        <v>478</v>
      </c>
      <c r="D229" s="3" t="s">
        <v>331</v>
      </c>
      <c r="E229" s="6" t="s">
        <v>35</v>
      </c>
      <c r="F229" s="4">
        <f t="shared" si="69"/>
        <v>1.55</v>
      </c>
      <c r="G229" s="4"/>
      <c r="H229" s="4">
        <f t="shared" si="70"/>
        <v>1.55</v>
      </c>
      <c r="I229" s="6">
        <v>0.5</v>
      </c>
      <c r="J229" s="6"/>
      <c r="K229" s="6">
        <v>0.98</v>
      </c>
      <c r="L229" s="6">
        <v>7.0000000000000007E-2</v>
      </c>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t="s">
        <v>385</v>
      </c>
      <c r="AM229" s="4"/>
      <c r="AN229" s="4">
        <f t="shared" si="71"/>
        <v>1.55</v>
      </c>
      <c r="AO229" s="6"/>
      <c r="AP229" s="6"/>
      <c r="AQ229" s="55"/>
      <c r="AR229" s="7"/>
    </row>
    <row r="230" spans="1:44" ht="15" customHeight="1">
      <c r="A230" s="1">
        <v>52</v>
      </c>
      <c r="B230" s="1">
        <v>144</v>
      </c>
      <c r="C230" s="22" t="s">
        <v>479</v>
      </c>
      <c r="D230" s="3" t="s">
        <v>331</v>
      </c>
      <c r="E230" s="6" t="s">
        <v>35</v>
      </c>
      <c r="F230" s="4">
        <f t="shared" si="69"/>
        <v>1.01</v>
      </c>
      <c r="G230" s="4"/>
      <c r="H230" s="4">
        <f t="shared" si="70"/>
        <v>1.01</v>
      </c>
      <c r="I230" s="6">
        <v>1.01</v>
      </c>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t="s">
        <v>385</v>
      </c>
      <c r="AM230" s="4"/>
      <c r="AN230" s="4">
        <f t="shared" si="71"/>
        <v>1.01</v>
      </c>
      <c r="AO230" s="6"/>
      <c r="AP230" s="6"/>
      <c r="AQ230" s="55"/>
      <c r="AR230" s="7"/>
    </row>
    <row r="231" spans="1:44" ht="15" customHeight="1">
      <c r="A231" s="1">
        <v>53</v>
      </c>
      <c r="B231" s="1">
        <v>145</v>
      </c>
      <c r="C231" s="22" t="s">
        <v>480</v>
      </c>
      <c r="D231" s="3" t="s">
        <v>331</v>
      </c>
      <c r="E231" s="6" t="s">
        <v>35</v>
      </c>
      <c r="F231" s="4">
        <f t="shared" si="69"/>
        <v>1.79</v>
      </c>
      <c r="G231" s="4"/>
      <c r="H231" s="4">
        <f t="shared" si="70"/>
        <v>1.79</v>
      </c>
      <c r="I231" s="6">
        <v>1.79</v>
      </c>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t="s">
        <v>385</v>
      </c>
      <c r="AM231" s="4"/>
      <c r="AN231" s="4">
        <f t="shared" si="71"/>
        <v>1.79</v>
      </c>
      <c r="AO231" s="6"/>
      <c r="AP231" s="6"/>
      <c r="AQ231" s="55"/>
      <c r="AR231" s="7"/>
    </row>
    <row r="232" spans="1:44" ht="15" customHeight="1">
      <c r="A232" s="1">
        <v>54</v>
      </c>
      <c r="B232" s="1">
        <v>146</v>
      </c>
      <c r="C232" s="22" t="s">
        <v>481</v>
      </c>
      <c r="D232" s="3" t="s">
        <v>7</v>
      </c>
      <c r="E232" s="6" t="s">
        <v>35</v>
      </c>
      <c r="F232" s="4">
        <f t="shared" si="69"/>
        <v>1.02</v>
      </c>
      <c r="G232" s="4"/>
      <c r="H232" s="4">
        <f t="shared" si="70"/>
        <v>1.02</v>
      </c>
      <c r="I232" s="6">
        <v>0.98</v>
      </c>
      <c r="J232" s="6"/>
      <c r="K232" s="6"/>
      <c r="L232" s="6"/>
      <c r="M232" s="6"/>
      <c r="N232" s="6"/>
      <c r="O232" s="6"/>
      <c r="P232" s="6"/>
      <c r="Q232" s="6">
        <v>0.02</v>
      </c>
      <c r="R232" s="6"/>
      <c r="S232" s="6"/>
      <c r="T232" s="6"/>
      <c r="U232" s="6"/>
      <c r="V232" s="6"/>
      <c r="W232" s="6"/>
      <c r="X232" s="6"/>
      <c r="Y232" s="6"/>
      <c r="Z232" s="6">
        <v>0.02</v>
      </c>
      <c r="AA232" s="6"/>
      <c r="AB232" s="6"/>
      <c r="AC232" s="6"/>
      <c r="AD232" s="6"/>
      <c r="AE232" s="6"/>
      <c r="AF232" s="6"/>
      <c r="AG232" s="6"/>
      <c r="AH232" s="6"/>
      <c r="AI232" s="6"/>
      <c r="AJ232" s="6"/>
      <c r="AK232" s="6"/>
      <c r="AL232" s="6" t="s">
        <v>385</v>
      </c>
      <c r="AM232" s="4"/>
      <c r="AN232" s="4">
        <f t="shared" si="71"/>
        <v>1.02</v>
      </c>
      <c r="AO232" s="6"/>
      <c r="AP232" s="6"/>
      <c r="AQ232" s="55"/>
      <c r="AR232" s="7"/>
    </row>
    <row r="233" spans="1:44" ht="15" customHeight="1">
      <c r="A233" s="1">
        <v>55</v>
      </c>
      <c r="B233" s="1">
        <v>147</v>
      </c>
      <c r="C233" s="22" t="s">
        <v>482</v>
      </c>
      <c r="D233" s="3" t="s">
        <v>7</v>
      </c>
      <c r="E233" s="6" t="s">
        <v>35</v>
      </c>
      <c r="F233" s="4">
        <f t="shared" si="69"/>
        <v>2.48</v>
      </c>
      <c r="G233" s="4"/>
      <c r="H233" s="4">
        <f t="shared" si="70"/>
        <v>2.48</v>
      </c>
      <c r="I233" s="6">
        <v>2.13</v>
      </c>
      <c r="J233" s="6"/>
      <c r="K233" s="6"/>
      <c r="L233" s="6">
        <v>0.12</v>
      </c>
      <c r="M233" s="6"/>
      <c r="N233" s="6"/>
      <c r="O233" s="6"/>
      <c r="P233" s="6"/>
      <c r="Q233" s="6">
        <v>0.2</v>
      </c>
      <c r="R233" s="6"/>
      <c r="S233" s="6"/>
      <c r="T233" s="6"/>
      <c r="U233" s="6"/>
      <c r="V233" s="6"/>
      <c r="W233" s="6"/>
      <c r="X233" s="6"/>
      <c r="Y233" s="6"/>
      <c r="Z233" s="6">
        <v>0.03</v>
      </c>
      <c r="AA233" s="6"/>
      <c r="AB233" s="6"/>
      <c r="AC233" s="6"/>
      <c r="AD233" s="6"/>
      <c r="AE233" s="6"/>
      <c r="AF233" s="6"/>
      <c r="AG233" s="6"/>
      <c r="AH233" s="6"/>
      <c r="AI233" s="6"/>
      <c r="AJ233" s="6"/>
      <c r="AK233" s="6"/>
      <c r="AL233" s="6" t="s">
        <v>385</v>
      </c>
      <c r="AM233" s="4"/>
      <c r="AN233" s="4">
        <f t="shared" si="71"/>
        <v>2.48</v>
      </c>
      <c r="AO233" s="6"/>
      <c r="AP233" s="6"/>
      <c r="AQ233" s="55"/>
      <c r="AR233" s="7"/>
    </row>
    <row r="234" spans="1:44" s="47" customFormat="1" ht="15" customHeight="1">
      <c r="A234" s="46" t="s">
        <v>15</v>
      </c>
      <c r="B234" s="46"/>
      <c r="C234" s="57" t="s">
        <v>12</v>
      </c>
      <c r="D234" s="84"/>
      <c r="E234" s="81"/>
      <c r="F234" s="83">
        <f>F235+F242+F256</f>
        <v>19.59</v>
      </c>
      <c r="G234" s="83">
        <f>G235+G242+G256</f>
        <v>0</v>
      </c>
      <c r="H234" s="83">
        <f>H235+H242+H256</f>
        <v>19.59</v>
      </c>
      <c r="I234" s="83">
        <f t="shared" ref="I234:AJ234" si="72">I235+I242+I256</f>
        <v>4.12</v>
      </c>
      <c r="J234" s="83">
        <f t="shared" si="72"/>
        <v>5.55</v>
      </c>
      <c r="K234" s="83">
        <f t="shared" si="72"/>
        <v>2.6100000000000003</v>
      </c>
      <c r="L234" s="83">
        <f t="shared" si="72"/>
        <v>3.9599999999999995</v>
      </c>
      <c r="M234" s="83">
        <f t="shared" si="72"/>
        <v>0</v>
      </c>
      <c r="N234" s="83">
        <f t="shared" si="72"/>
        <v>0</v>
      </c>
      <c r="O234" s="83">
        <f t="shared" si="72"/>
        <v>0</v>
      </c>
      <c r="P234" s="83">
        <f t="shared" si="72"/>
        <v>0.05</v>
      </c>
      <c r="Q234" s="83">
        <f t="shared" si="72"/>
        <v>2.81</v>
      </c>
      <c r="R234" s="83">
        <f t="shared" si="72"/>
        <v>0</v>
      </c>
      <c r="S234" s="83">
        <f t="shared" si="72"/>
        <v>0</v>
      </c>
      <c r="T234" s="83">
        <f t="shared" si="72"/>
        <v>0</v>
      </c>
      <c r="U234" s="83">
        <f t="shared" si="72"/>
        <v>0</v>
      </c>
      <c r="V234" s="83">
        <f t="shared" si="72"/>
        <v>0</v>
      </c>
      <c r="W234" s="83">
        <f t="shared" si="72"/>
        <v>0</v>
      </c>
      <c r="X234" s="83">
        <f t="shared" si="72"/>
        <v>0</v>
      </c>
      <c r="Y234" s="83">
        <f t="shared" si="72"/>
        <v>0</v>
      </c>
      <c r="Z234" s="83">
        <f t="shared" si="72"/>
        <v>0</v>
      </c>
      <c r="AA234" s="83">
        <f t="shared" si="72"/>
        <v>0.16</v>
      </c>
      <c r="AB234" s="83">
        <f t="shared" si="72"/>
        <v>0</v>
      </c>
      <c r="AC234" s="83">
        <f t="shared" si="72"/>
        <v>0</v>
      </c>
      <c r="AD234" s="83">
        <f t="shared" si="72"/>
        <v>0</v>
      </c>
      <c r="AE234" s="83">
        <f t="shared" si="72"/>
        <v>0</v>
      </c>
      <c r="AF234" s="83">
        <f t="shared" si="72"/>
        <v>0</v>
      </c>
      <c r="AG234" s="83">
        <f t="shared" si="72"/>
        <v>0.33</v>
      </c>
      <c r="AH234" s="83">
        <f t="shared" si="72"/>
        <v>0</v>
      </c>
      <c r="AI234" s="83">
        <f t="shared" si="72"/>
        <v>0</v>
      </c>
      <c r="AJ234" s="83">
        <f t="shared" si="72"/>
        <v>0</v>
      </c>
      <c r="AK234" s="85"/>
      <c r="AL234" s="85"/>
      <c r="AM234" s="83">
        <f>SUM(AM236:AM259)</f>
        <v>22.95999999999999</v>
      </c>
      <c r="AN234" s="83">
        <f t="shared" si="71"/>
        <v>-3.3699999999999903</v>
      </c>
      <c r="AO234" s="85"/>
      <c r="AP234" s="81" t="s">
        <v>575</v>
      </c>
      <c r="AQ234" s="46"/>
      <c r="AR234" s="81"/>
    </row>
    <row r="235" spans="1:44" s="14" customFormat="1" ht="15" customHeight="1">
      <c r="A235" s="36">
        <v>7.1</v>
      </c>
      <c r="B235" s="36"/>
      <c r="C235" s="58" t="s">
        <v>711</v>
      </c>
      <c r="D235" s="48"/>
      <c r="E235" s="41"/>
      <c r="F235" s="40">
        <f>G235+H235</f>
        <v>12.02</v>
      </c>
      <c r="G235" s="40">
        <f>SUM(G236:G241)</f>
        <v>0</v>
      </c>
      <c r="H235" s="40">
        <f t="shared" ref="H235:AN235" si="73">SUM(H236:H241)</f>
        <v>12.02</v>
      </c>
      <c r="I235" s="40">
        <f t="shared" si="73"/>
        <v>3.54</v>
      </c>
      <c r="J235" s="40">
        <f t="shared" si="73"/>
        <v>5.55</v>
      </c>
      <c r="K235" s="40">
        <f t="shared" si="73"/>
        <v>2.2600000000000002</v>
      </c>
      <c r="L235" s="40">
        <f t="shared" si="73"/>
        <v>0.18</v>
      </c>
      <c r="M235" s="40">
        <f t="shared" si="73"/>
        <v>0</v>
      </c>
      <c r="N235" s="40">
        <f t="shared" si="73"/>
        <v>0</v>
      </c>
      <c r="O235" s="40">
        <f t="shared" si="73"/>
        <v>0</v>
      </c>
      <c r="P235" s="40">
        <f t="shared" si="73"/>
        <v>0.05</v>
      </c>
      <c r="Q235" s="40">
        <f t="shared" si="73"/>
        <v>0</v>
      </c>
      <c r="R235" s="40">
        <f t="shared" si="73"/>
        <v>0</v>
      </c>
      <c r="S235" s="40">
        <f t="shared" si="73"/>
        <v>0</v>
      </c>
      <c r="T235" s="40">
        <f t="shared" si="73"/>
        <v>0</v>
      </c>
      <c r="U235" s="40">
        <f t="shared" si="73"/>
        <v>0</v>
      </c>
      <c r="V235" s="40">
        <f t="shared" si="73"/>
        <v>0</v>
      </c>
      <c r="W235" s="40">
        <f t="shared" si="73"/>
        <v>0</v>
      </c>
      <c r="X235" s="40">
        <f t="shared" si="73"/>
        <v>0</v>
      </c>
      <c r="Y235" s="40">
        <f t="shared" si="73"/>
        <v>0</v>
      </c>
      <c r="Z235" s="40">
        <f t="shared" si="73"/>
        <v>0</v>
      </c>
      <c r="AA235" s="40">
        <f t="shared" si="73"/>
        <v>0.16</v>
      </c>
      <c r="AB235" s="40">
        <f t="shared" si="73"/>
        <v>0</v>
      </c>
      <c r="AC235" s="40">
        <f t="shared" si="73"/>
        <v>0</v>
      </c>
      <c r="AD235" s="40">
        <f t="shared" si="73"/>
        <v>0</v>
      </c>
      <c r="AE235" s="40">
        <f t="shared" si="73"/>
        <v>0</v>
      </c>
      <c r="AF235" s="40">
        <f t="shared" si="73"/>
        <v>0</v>
      </c>
      <c r="AG235" s="40">
        <f t="shared" si="73"/>
        <v>0.28000000000000003</v>
      </c>
      <c r="AH235" s="40">
        <f t="shared" si="73"/>
        <v>0</v>
      </c>
      <c r="AI235" s="40">
        <f t="shared" si="73"/>
        <v>0</v>
      </c>
      <c r="AJ235" s="40">
        <f t="shared" si="73"/>
        <v>0</v>
      </c>
      <c r="AK235" s="40">
        <f t="shared" si="73"/>
        <v>0</v>
      </c>
      <c r="AL235" s="40">
        <f t="shared" si="73"/>
        <v>0</v>
      </c>
      <c r="AM235" s="40">
        <f t="shared" si="73"/>
        <v>12.02</v>
      </c>
      <c r="AN235" s="40">
        <f t="shared" si="73"/>
        <v>0</v>
      </c>
      <c r="AO235" s="40">
        <f t="shared" ref="AO235" si="74">SUM(AO236:AO241)</f>
        <v>0</v>
      </c>
      <c r="AP235" s="41"/>
      <c r="AQ235" s="36"/>
      <c r="AR235" s="41"/>
    </row>
    <row r="236" spans="1:44" ht="25.5">
      <c r="A236" s="1">
        <v>1</v>
      </c>
      <c r="B236" s="1">
        <v>149</v>
      </c>
      <c r="C236" s="22" t="s">
        <v>253</v>
      </c>
      <c r="D236" s="6" t="s">
        <v>294</v>
      </c>
      <c r="E236" s="6" t="s">
        <v>36</v>
      </c>
      <c r="F236" s="4">
        <f t="shared" si="65"/>
        <v>2.1</v>
      </c>
      <c r="G236" s="4"/>
      <c r="H236" s="4">
        <f t="shared" ref="H236:H254" si="75">SUM(I236:AI236)</f>
        <v>2.1</v>
      </c>
      <c r="I236" s="4"/>
      <c r="J236" s="4"/>
      <c r="K236" s="4">
        <v>2.1</v>
      </c>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5" t="s">
        <v>44</v>
      </c>
      <c r="AK236" s="5"/>
      <c r="AL236" s="5" t="s">
        <v>43</v>
      </c>
      <c r="AM236" s="4">
        <v>2.1</v>
      </c>
      <c r="AN236" s="4">
        <f t="shared" ref="AN236:AN241" si="76">H236-AM236</f>
        <v>0</v>
      </c>
      <c r="AO236" s="5"/>
      <c r="AP236" s="6"/>
      <c r="AQ236" s="55"/>
      <c r="AR236" s="7"/>
    </row>
    <row r="237" spans="1:44">
      <c r="A237" s="1">
        <v>2</v>
      </c>
      <c r="B237" s="1">
        <v>150</v>
      </c>
      <c r="C237" s="22" t="s">
        <v>228</v>
      </c>
      <c r="D237" s="6" t="s">
        <v>294</v>
      </c>
      <c r="E237" s="6" t="s">
        <v>36</v>
      </c>
      <c r="F237" s="4">
        <f t="shared" si="65"/>
        <v>0.04</v>
      </c>
      <c r="G237" s="4"/>
      <c r="H237" s="4">
        <f t="shared" si="75"/>
        <v>0.04</v>
      </c>
      <c r="I237" s="3">
        <v>0.04</v>
      </c>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5" t="s">
        <v>71</v>
      </c>
      <c r="AK237" s="5"/>
      <c r="AL237" s="5" t="s">
        <v>43</v>
      </c>
      <c r="AM237" s="4">
        <v>0.04</v>
      </c>
      <c r="AN237" s="4">
        <f t="shared" si="76"/>
        <v>0</v>
      </c>
      <c r="AO237" s="5"/>
      <c r="AP237" s="6"/>
      <c r="AQ237" s="55"/>
      <c r="AR237" s="7"/>
    </row>
    <row r="238" spans="1:44" ht="25.5">
      <c r="A238" s="1">
        <v>3</v>
      </c>
      <c r="B238" s="1"/>
      <c r="C238" s="22" t="s">
        <v>254</v>
      </c>
      <c r="D238" s="6" t="s">
        <v>299</v>
      </c>
      <c r="E238" s="6" t="s">
        <v>36</v>
      </c>
      <c r="F238" s="4">
        <f t="shared" si="65"/>
        <v>3.5</v>
      </c>
      <c r="G238" s="4"/>
      <c r="H238" s="4">
        <f t="shared" si="75"/>
        <v>3.5</v>
      </c>
      <c r="I238" s="3">
        <v>3.5</v>
      </c>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5" t="s">
        <v>44</v>
      </c>
      <c r="AK238" s="5"/>
      <c r="AL238" s="5" t="s">
        <v>43</v>
      </c>
      <c r="AM238" s="4">
        <v>3.5</v>
      </c>
      <c r="AN238" s="4">
        <f t="shared" si="76"/>
        <v>0</v>
      </c>
      <c r="AO238" s="5"/>
      <c r="AP238" s="6"/>
      <c r="AQ238" s="55"/>
      <c r="AR238" s="7"/>
    </row>
    <row r="239" spans="1:44">
      <c r="A239" s="1">
        <v>4</v>
      </c>
      <c r="B239" s="1">
        <v>151</v>
      </c>
      <c r="C239" s="22" t="s">
        <v>689</v>
      </c>
      <c r="D239" s="6" t="s">
        <v>299</v>
      </c>
      <c r="E239" s="6" t="s">
        <v>36</v>
      </c>
      <c r="F239" s="4">
        <f>G239+H239</f>
        <v>1.7000000000000002</v>
      </c>
      <c r="G239" s="4"/>
      <c r="H239" s="4">
        <f t="shared" si="75"/>
        <v>1.7000000000000002</v>
      </c>
      <c r="I239" s="3"/>
      <c r="J239" s="3">
        <v>1.37</v>
      </c>
      <c r="K239" s="3"/>
      <c r="L239" s="3"/>
      <c r="M239" s="3"/>
      <c r="N239" s="3"/>
      <c r="O239" s="3"/>
      <c r="P239" s="3">
        <v>0.05</v>
      </c>
      <c r="Q239" s="3"/>
      <c r="R239" s="3"/>
      <c r="S239" s="3"/>
      <c r="T239" s="3"/>
      <c r="U239" s="3"/>
      <c r="V239" s="3"/>
      <c r="W239" s="3"/>
      <c r="X239" s="3"/>
      <c r="Y239" s="3"/>
      <c r="Z239" s="3"/>
      <c r="AA239" s="3"/>
      <c r="AB239" s="3"/>
      <c r="AC239" s="3"/>
      <c r="AD239" s="3"/>
      <c r="AE239" s="3"/>
      <c r="AF239" s="3"/>
      <c r="AG239" s="3">
        <v>0.28000000000000003</v>
      </c>
      <c r="AH239" s="3"/>
      <c r="AI239" s="3"/>
      <c r="AJ239" s="5" t="s">
        <v>62</v>
      </c>
      <c r="AK239" s="5"/>
      <c r="AL239" s="5" t="s">
        <v>43</v>
      </c>
      <c r="AM239" s="4">
        <v>1.7000000000000002</v>
      </c>
      <c r="AN239" s="4">
        <f t="shared" si="76"/>
        <v>0</v>
      </c>
      <c r="AO239" s="5"/>
      <c r="AP239" s="6"/>
      <c r="AQ239" s="55"/>
      <c r="AR239" s="7"/>
    </row>
    <row r="240" spans="1:44" ht="25.5">
      <c r="A240" s="1">
        <v>5</v>
      </c>
      <c r="B240" s="1"/>
      <c r="C240" s="22" t="s">
        <v>610</v>
      </c>
      <c r="D240" s="6" t="s">
        <v>306</v>
      </c>
      <c r="E240" s="6" t="s">
        <v>36</v>
      </c>
      <c r="F240" s="4">
        <f t="shared" si="65"/>
        <v>4.5</v>
      </c>
      <c r="G240" s="4"/>
      <c r="H240" s="4">
        <f t="shared" si="75"/>
        <v>4.5</v>
      </c>
      <c r="I240" s="3"/>
      <c r="J240" s="3">
        <f>0.33+3.85</f>
        <v>4.18</v>
      </c>
      <c r="K240" s="3">
        <v>0.16</v>
      </c>
      <c r="L240" s="3"/>
      <c r="M240" s="3"/>
      <c r="N240" s="3"/>
      <c r="O240" s="3"/>
      <c r="P240" s="3"/>
      <c r="Q240" s="3"/>
      <c r="R240" s="3"/>
      <c r="S240" s="3"/>
      <c r="T240" s="3"/>
      <c r="U240" s="3"/>
      <c r="V240" s="3"/>
      <c r="W240" s="3"/>
      <c r="X240" s="3"/>
      <c r="Y240" s="3"/>
      <c r="Z240" s="3"/>
      <c r="AA240" s="3">
        <v>0.16</v>
      </c>
      <c r="AB240" s="3"/>
      <c r="AC240" s="3"/>
      <c r="AD240" s="3"/>
      <c r="AE240" s="3"/>
      <c r="AF240" s="3"/>
      <c r="AG240" s="3"/>
      <c r="AH240" s="3"/>
      <c r="AI240" s="3"/>
      <c r="AJ240" s="5" t="s">
        <v>44</v>
      </c>
      <c r="AK240" s="5" t="s">
        <v>63</v>
      </c>
      <c r="AL240" s="5" t="s">
        <v>43</v>
      </c>
      <c r="AM240" s="4">
        <v>4.5</v>
      </c>
      <c r="AN240" s="4">
        <f t="shared" si="76"/>
        <v>0</v>
      </c>
      <c r="AO240" s="5"/>
      <c r="AP240" s="6"/>
      <c r="AQ240" s="55"/>
      <c r="AR240" s="55"/>
    </row>
    <row r="241" spans="1:53">
      <c r="A241" s="1">
        <v>6</v>
      </c>
      <c r="B241" s="1">
        <v>155</v>
      </c>
      <c r="C241" s="2" t="s">
        <v>231</v>
      </c>
      <c r="D241" s="3" t="s">
        <v>300</v>
      </c>
      <c r="E241" s="3" t="s">
        <v>36</v>
      </c>
      <c r="F241" s="4">
        <f>G241+H241</f>
        <v>0.18</v>
      </c>
      <c r="G241" s="4"/>
      <c r="H241" s="4">
        <f t="shared" si="75"/>
        <v>0.18</v>
      </c>
      <c r="I241" s="6"/>
      <c r="J241" s="6"/>
      <c r="K241" s="6"/>
      <c r="L241" s="6">
        <v>0.18</v>
      </c>
      <c r="M241" s="6"/>
      <c r="N241" s="6"/>
      <c r="O241" s="6"/>
      <c r="P241" s="6"/>
      <c r="Q241" s="6"/>
      <c r="R241" s="6"/>
      <c r="S241" s="6"/>
      <c r="T241" s="6"/>
      <c r="U241" s="6"/>
      <c r="V241" s="6"/>
      <c r="W241" s="6"/>
      <c r="X241" s="6"/>
      <c r="Y241" s="6"/>
      <c r="Z241" s="6"/>
      <c r="AA241" s="6"/>
      <c r="AB241" s="6"/>
      <c r="AC241" s="6"/>
      <c r="AD241" s="6"/>
      <c r="AE241" s="6"/>
      <c r="AF241" s="6"/>
      <c r="AG241" s="6"/>
      <c r="AH241" s="6"/>
      <c r="AI241" s="6"/>
      <c r="AJ241" s="5" t="s">
        <v>63</v>
      </c>
      <c r="AK241" s="5"/>
      <c r="AL241" s="5" t="s">
        <v>43</v>
      </c>
      <c r="AM241" s="4">
        <v>0.18</v>
      </c>
      <c r="AN241" s="4">
        <f t="shared" si="76"/>
        <v>0</v>
      </c>
      <c r="AO241" s="5"/>
      <c r="AP241" s="6"/>
      <c r="AQ241" s="6"/>
      <c r="AR241" s="59"/>
      <c r="BA241" s="16"/>
    </row>
    <row r="242" spans="1:53" s="14" customFormat="1" ht="13.5">
      <c r="A242" s="36">
        <v>7.2</v>
      </c>
      <c r="B242" s="37"/>
      <c r="C242" s="49" t="s">
        <v>725</v>
      </c>
      <c r="D242" s="48"/>
      <c r="E242" s="48"/>
      <c r="F242" s="40">
        <f>G242+H242</f>
        <v>7.370000000000001</v>
      </c>
      <c r="G242" s="40">
        <f>SUM(G243:G255)</f>
        <v>0</v>
      </c>
      <c r="H242" s="40">
        <f>SUM(H243:H255)</f>
        <v>7.370000000000001</v>
      </c>
      <c r="I242" s="40">
        <f t="shared" ref="I242:AN242" si="77">SUM(I243:I255)</f>
        <v>0.38</v>
      </c>
      <c r="J242" s="40">
        <f t="shared" si="77"/>
        <v>0</v>
      </c>
      <c r="K242" s="40">
        <f t="shared" si="77"/>
        <v>0.35</v>
      </c>
      <c r="L242" s="40">
        <f t="shared" si="77"/>
        <v>3.7799999999999994</v>
      </c>
      <c r="M242" s="40">
        <f t="shared" si="77"/>
        <v>0</v>
      </c>
      <c r="N242" s="40">
        <f t="shared" si="77"/>
        <v>0</v>
      </c>
      <c r="O242" s="40">
        <f t="shared" si="77"/>
        <v>0</v>
      </c>
      <c r="P242" s="40">
        <f t="shared" si="77"/>
        <v>0</v>
      </c>
      <c r="Q242" s="40">
        <f t="shared" si="77"/>
        <v>2.81</v>
      </c>
      <c r="R242" s="40">
        <f t="shared" si="77"/>
        <v>0</v>
      </c>
      <c r="S242" s="40">
        <f t="shared" si="77"/>
        <v>0</v>
      </c>
      <c r="T242" s="40">
        <f t="shared" si="77"/>
        <v>0</v>
      </c>
      <c r="U242" s="40">
        <f t="shared" si="77"/>
        <v>0</v>
      </c>
      <c r="V242" s="40">
        <f t="shared" si="77"/>
        <v>0</v>
      </c>
      <c r="W242" s="40">
        <f t="shared" si="77"/>
        <v>0</v>
      </c>
      <c r="X242" s="40">
        <f t="shared" si="77"/>
        <v>0</v>
      </c>
      <c r="Y242" s="40">
        <f t="shared" si="77"/>
        <v>0</v>
      </c>
      <c r="Z242" s="40">
        <f t="shared" si="77"/>
        <v>0</v>
      </c>
      <c r="AA242" s="40">
        <f t="shared" si="77"/>
        <v>0</v>
      </c>
      <c r="AB242" s="40">
        <f t="shared" si="77"/>
        <v>0</v>
      </c>
      <c r="AC242" s="40">
        <f t="shared" si="77"/>
        <v>0</v>
      </c>
      <c r="AD242" s="40">
        <f t="shared" si="77"/>
        <v>0</v>
      </c>
      <c r="AE242" s="40">
        <f t="shared" si="77"/>
        <v>0</v>
      </c>
      <c r="AF242" s="40">
        <f t="shared" si="77"/>
        <v>0</v>
      </c>
      <c r="AG242" s="40">
        <f t="shared" si="77"/>
        <v>0.05</v>
      </c>
      <c r="AH242" s="40">
        <f t="shared" si="77"/>
        <v>0</v>
      </c>
      <c r="AI242" s="40">
        <f t="shared" si="77"/>
        <v>0</v>
      </c>
      <c r="AJ242" s="40"/>
      <c r="AK242" s="40"/>
      <c r="AL242" s="40"/>
      <c r="AM242" s="40">
        <f t="shared" si="77"/>
        <v>4.5599999999999987</v>
      </c>
      <c r="AN242" s="40">
        <f t="shared" si="77"/>
        <v>2.81</v>
      </c>
      <c r="AO242" s="40"/>
      <c r="AP242" s="41"/>
      <c r="AQ242" s="41"/>
      <c r="AR242" s="60"/>
      <c r="BA242" s="61"/>
    </row>
    <row r="243" spans="1:53" ht="51">
      <c r="A243" s="1">
        <v>1</v>
      </c>
      <c r="B243" s="1">
        <v>153</v>
      </c>
      <c r="C243" s="2" t="s">
        <v>666</v>
      </c>
      <c r="D243" s="3" t="s">
        <v>299</v>
      </c>
      <c r="E243" s="3" t="s">
        <v>36</v>
      </c>
      <c r="F243" s="4">
        <f t="shared" si="65"/>
        <v>0.26</v>
      </c>
      <c r="G243" s="4"/>
      <c r="H243" s="4">
        <f t="shared" si="75"/>
        <v>0.26</v>
      </c>
      <c r="I243" s="6"/>
      <c r="J243" s="6"/>
      <c r="K243" s="6">
        <f>0.29-0.1</f>
        <v>0.18999999999999997</v>
      </c>
      <c r="L243" s="6"/>
      <c r="M243" s="6"/>
      <c r="N243" s="6"/>
      <c r="O243" s="6"/>
      <c r="P243" s="6"/>
      <c r="Q243" s="81">
        <v>7.0000000000000007E-2</v>
      </c>
      <c r="R243" s="6"/>
      <c r="S243" s="6"/>
      <c r="T243" s="6"/>
      <c r="U243" s="6"/>
      <c r="V243" s="6"/>
      <c r="W243" s="6"/>
      <c r="X243" s="6"/>
      <c r="Y243" s="6"/>
      <c r="Z243" s="6"/>
      <c r="AA243" s="6"/>
      <c r="AB243" s="6"/>
      <c r="AC243" s="6"/>
      <c r="AD243" s="6"/>
      <c r="AE243" s="6"/>
      <c r="AF243" s="6"/>
      <c r="AG243" s="6"/>
      <c r="AH243" s="6"/>
      <c r="AI243" s="6"/>
      <c r="AJ243" s="5" t="s">
        <v>58</v>
      </c>
      <c r="AK243" s="5"/>
      <c r="AL243" s="5" t="s">
        <v>737</v>
      </c>
      <c r="AM243" s="4">
        <v>0.28999999999999998</v>
      </c>
      <c r="AN243" s="4">
        <f t="shared" ref="AN243:AN255" si="78">H243-AM243</f>
        <v>-2.9999999999999971E-2</v>
      </c>
      <c r="AO243" s="5" t="s">
        <v>737</v>
      </c>
      <c r="AP243" s="6"/>
      <c r="AQ243" s="6"/>
      <c r="AR243" s="84"/>
    </row>
    <row r="244" spans="1:53" ht="38.25">
      <c r="A244" s="1">
        <v>2</v>
      </c>
      <c r="B244" s="1">
        <v>154</v>
      </c>
      <c r="C244" s="2" t="s">
        <v>232</v>
      </c>
      <c r="D244" s="3" t="s">
        <v>7</v>
      </c>
      <c r="E244" s="3" t="s">
        <v>36</v>
      </c>
      <c r="F244" s="4">
        <f t="shared" si="65"/>
        <v>0.65</v>
      </c>
      <c r="G244" s="4"/>
      <c r="H244" s="4">
        <f t="shared" si="75"/>
        <v>0.65</v>
      </c>
      <c r="I244" s="3"/>
      <c r="J244" s="3"/>
      <c r="K244" s="3"/>
      <c r="L244" s="3">
        <v>0.15</v>
      </c>
      <c r="M244" s="3"/>
      <c r="N244" s="3"/>
      <c r="O244" s="3"/>
      <c r="P244" s="3"/>
      <c r="Q244" s="3">
        <v>0.5</v>
      </c>
      <c r="R244" s="3"/>
      <c r="S244" s="3"/>
      <c r="T244" s="3"/>
      <c r="U244" s="3"/>
      <c r="V244" s="3"/>
      <c r="W244" s="3"/>
      <c r="X244" s="3"/>
      <c r="Y244" s="3"/>
      <c r="Z244" s="3"/>
      <c r="AA244" s="3"/>
      <c r="AB244" s="3"/>
      <c r="AC244" s="3"/>
      <c r="AD244" s="3"/>
      <c r="AE244" s="3"/>
      <c r="AF244" s="3"/>
      <c r="AG244" s="3"/>
      <c r="AH244" s="3"/>
      <c r="AI244" s="3"/>
      <c r="AJ244" s="5" t="s">
        <v>62</v>
      </c>
      <c r="AK244" s="5"/>
      <c r="AL244" s="5" t="s">
        <v>738</v>
      </c>
      <c r="AM244" s="4">
        <v>0.08</v>
      </c>
      <c r="AN244" s="4">
        <f t="shared" si="78"/>
        <v>0.57000000000000006</v>
      </c>
      <c r="AO244" s="5" t="s">
        <v>781</v>
      </c>
      <c r="AP244" s="6"/>
      <c r="AQ244" s="6"/>
      <c r="AR244" s="59"/>
    </row>
    <row r="245" spans="1:53" s="33" customFormat="1" ht="38.25">
      <c r="A245" s="1">
        <v>3</v>
      </c>
      <c r="B245" s="1">
        <v>156</v>
      </c>
      <c r="C245" s="2" t="s">
        <v>519</v>
      </c>
      <c r="D245" s="3" t="s">
        <v>292</v>
      </c>
      <c r="E245" s="3" t="s">
        <v>36</v>
      </c>
      <c r="F245" s="4">
        <f t="shared" si="65"/>
        <v>2.54</v>
      </c>
      <c r="G245" s="4"/>
      <c r="H245" s="4">
        <f t="shared" si="75"/>
        <v>2.54</v>
      </c>
      <c r="I245" s="6">
        <v>0.26</v>
      </c>
      <c r="J245" s="6"/>
      <c r="K245" s="6"/>
      <c r="L245" s="6">
        <v>0.94</v>
      </c>
      <c r="M245" s="6"/>
      <c r="N245" s="6"/>
      <c r="O245" s="6"/>
      <c r="P245" s="6"/>
      <c r="Q245" s="6">
        <v>1.34</v>
      </c>
      <c r="R245" s="6"/>
      <c r="S245" s="6"/>
      <c r="T245" s="6"/>
      <c r="U245" s="6"/>
      <c r="V245" s="6"/>
      <c r="W245" s="6"/>
      <c r="X245" s="6"/>
      <c r="Y245" s="6"/>
      <c r="Z245" s="6"/>
      <c r="AA245" s="6"/>
      <c r="AB245" s="6"/>
      <c r="AC245" s="6"/>
      <c r="AD245" s="6"/>
      <c r="AE245" s="6"/>
      <c r="AF245" s="6"/>
      <c r="AG245" s="6"/>
      <c r="AH245" s="6"/>
      <c r="AI245" s="6"/>
      <c r="AJ245" s="5" t="s">
        <v>42</v>
      </c>
      <c r="AK245" s="5"/>
      <c r="AL245" s="5" t="s">
        <v>739</v>
      </c>
      <c r="AM245" s="4">
        <v>0.4</v>
      </c>
      <c r="AN245" s="4">
        <f t="shared" si="78"/>
        <v>2.14</v>
      </c>
      <c r="AO245" s="5" t="s">
        <v>739</v>
      </c>
      <c r="AP245" s="6"/>
      <c r="AQ245" s="6"/>
      <c r="AR245" s="59"/>
      <c r="AS245" s="8"/>
    </row>
    <row r="246" spans="1:53" s="33" customFormat="1" ht="38.25">
      <c r="A246" s="1">
        <v>4</v>
      </c>
      <c r="B246" s="1">
        <v>157</v>
      </c>
      <c r="C246" s="2" t="s">
        <v>231</v>
      </c>
      <c r="D246" s="3" t="s">
        <v>293</v>
      </c>
      <c r="E246" s="3" t="s">
        <v>36</v>
      </c>
      <c r="F246" s="4">
        <f t="shared" si="65"/>
        <v>0.46</v>
      </c>
      <c r="G246" s="4"/>
      <c r="H246" s="4">
        <f t="shared" si="75"/>
        <v>0.46</v>
      </c>
      <c r="I246" s="6"/>
      <c r="J246" s="6"/>
      <c r="K246" s="6"/>
      <c r="L246" s="6">
        <v>0.18</v>
      </c>
      <c r="M246" s="6"/>
      <c r="N246" s="6"/>
      <c r="O246" s="6"/>
      <c r="P246" s="6"/>
      <c r="Q246" s="6">
        <v>0.28000000000000003</v>
      </c>
      <c r="R246" s="6"/>
      <c r="S246" s="6"/>
      <c r="T246" s="6"/>
      <c r="U246" s="6"/>
      <c r="V246" s="6"/>
      <c r="W246" s="6"/>
      <c r="X246" s="6"/>
      <c r="Y246" s="6"/>
      <c r="Z246" s="6"/>
      <c r="AA246" s="6"/>
      <c r="AB246" s="6"/>
      <c r="AC246" s="6"/>
      <c r="AD246" s="6"/>
      <c r="AE246" s="6"/>
      <c r="AF246" s="6"/>
      <c r="AG246" s="6"/>
      <c r="AH246" s="6"/>
      <c r="AI246" s="6"/>
      <c r="AJ246" s="5" t="s">
        <v>287</v>
      </c>
      <c r="AK246" s="5"/>
      <c r="AL246" s="5" t="s">
        <v>740</v>
      </c>
      <c r="AM246" s="4">
        <v>0.27</v>
      </c>
      <c r="AN246" s="4">
        <f t="shared" si="78"/>
        <v>0.19</v>
      </c>
      <c r="AO246" s="5" t="s">
        <v>740</v>
      </c>
      <c r="AP246" s="6"/>
      <c r="AQ246" s="6"/>
      <c r="AR246" s="59"/>
      <c r="AS246" s="8"/>
    </row>
    <row r="247" spans="1:53" ht="25.5">
      <c r="A247" s="1">
        <v>5</v>
      </c>
      <c r="B247" s="1">
        <v>158</v>
      </c>
      <c r="C247" s="2" t="s">
        <v>231</v>
      </c>
      <c r="D247" s="3" t="s">
        <v>294</v>
      </c>
      <c r="E247" s="3" t="s">
        <v>36</v>
      </c>
      <c r="F247" s="4">
        <f t="shared" si="65"/>
        <v>0.13</v>
      </c>
      <c r="G247" s="4"/>
      <c r="H247" s="4">
        <f t="shared" si="75"/>
        <v>0.13</v>
      </c>
      <c r="I247" s="6"/>
      <c r="J247" s="6"/>
      <c r="K247" s="6">
        <v>0.06</v>
      </c>
      <c r="L247" s="6">
        <v>0.04</v>
      </c>
      <c r="M247" s="6"/>
      <c r="N247" s="6"/>
      <c r="O247" s="6"/>
      <c r="P247" s="6"/>
      <c r="Q247" s="6">
        <v>0.03</v>
      </c>
      <c r="R247" s="6"/>
      <c r="S247" s="6"/>
      <c r="T247" s="6"/>
      <c r="U247" s="6"/>
      <c r="V247" s="6"/>
      <c r="W247" s="6"/>
      <c r="X247" s="6"/>
      <c r="Y247" s="6"/>
      <c r="Z247" s="6"/>
      <c r="AA247" s="6"/>
      <c r="AB247" s="6"/>
      <c r="AC247" s="6"/>
      <c r="AD247" s="6"/>
      <c r="AE247" s="6"/>
      <c r="AF247" s="6"/>
      <c r="AG247" s="6"/>
      <c r="AH247" s="6"/>
      <c r="AI247" s="6"/>
      <c r="AJ247" s="5" t="s">
        <v>288</v>
      </c>
      <c r="AK247" s="5" t="s">
        <v>63</v>
      </c>
      <c r="AL247" s="5" t="s">
        <v>743</v>
      </c>
      <c r="AM247" s="4">
        <v>0.04</v>
      </c>
      <c r="AN247" s="4">
        <f t="shared" si="78"/>
        <v>0.09</v>
      </c>
      <c r="AO247" s="5" t="s">
        <v>743</v>
      </c>
      <c r="AP247" s="6"/>
      <c r="AQ247" s="6"/>
      <c r="AR247" s="6"/>
    </row>
    <row r="248" spans="1:53" ht="25.5">
      <c r="A248" s="1">
        <v>6</v>
      </c>
      <c r="B248" s="1">
        <v>159</v>
      </c>
      <c r="C248" s="2" t="s">
        <v>741</v>
      </c>
      <c r="D248" s="3" t="s">
        <v>296</v>
      </c>
      <c r="E248" s="3" t="s">
        <v>36</v>
      </c>
      <c r="F248" s="4">
        <f t="shared" si="65"/>
        <v>0.9</v>
      </c>
      <c r="G248" s="4"/>
      <c r="H248" s="4">
        <f t="shared" si="75"/>
        <v>0.9</v>
      </c>
      <c r="I248" s="6"/>
      <c r="J248" s="6"/>
      <c r="K248" s="6"/>
      <c r="L248" s="4">
        <v>0.75</v>
      </c>
      <c r="M248" s="6"/>
      <c r="N248" s="6"/>
      <c r="O248" s="6"/>
      <c r="P248" s="6"/>
      <c r="Q248" s="6">
        <v>0.15</v>
      </c>
      <c r="R248" s="6"/>
      <c r="S248" s="6"/>
      <c r="T248" s="6"/>
      <c r="U248" s="6"/>
      <c r="V248" s="6"/>
      <c r="W248" s="6"/>
      <c r="X248" s="6"/>
      <c r="Y248" s="6"/>
      <c r="Z248" s="6"/>
      <c r="AA248" s="6"/>
      <c r="AB248" s="6"/>
      <c r="AC248" s="6"/>
      <c r="AD248" s="6"/>
      <c r="AE248" s="6"/>
      <c r="AF248" s="6"/>
      <c r="AG248" s="6"/>
      <c r="AH248" s="6"/>
      <c r="AI248" s="6"/>
      <c r="AJ248" s="5" t="s">
        <v>289</v>
      </c>
      <c r="AK248" s="5" t="s">
        <v>63</v>
      </c>
      <c r="AL248" s="5" t="s">
        <v>742</v>
      </c>
      <c r="AM248" s="4">
        <v>0.61</v>
      </c>
      <c r="AN248" s="4">
        <f t="shared" si="78"/>
        <v>0.29000000000000004</v>
      </c>
      <c r="AO248" s="5" t="s">
        <v>742</v>
      </c>
      <c r="AP248" s="6"/>
      <c r="AQ248" s="15"/>
      <c r="AR248" s="59"/>
    </row>
    <row r="249" spans="1:53">
      <c r="A249" s="1">
        <v>7</v>
      </c>
      <c r="B249" s="1">
        <v>160</v>
      </c>
      <c r="C249" s="2" t="s">
        <v>232</v>
      </c>
      <c r="D249" s="3" t="s">
        <v>247</v>
      </c>
      <c r="E249" s="3" t="s">
        <v>36</v>
      </c>
      <c r="F249" s="4">
        <f t="shared" si="65"/>
        <v>0.19</v>
      </c>
      <c r="G249" s="4"/>
      <c r="H249" s="4">
        <f t="shared" si="75"/>
        <v>0.19</v>
      </c>
      <c r="I249" s="6">
        <v>0.06</v>
      </c>
      <c r="J249" s="6"/>
      <c r="K249" s="6"/>
      <c r="L249" s="6">
        <v>0.13</v>
      </c>
      <c r="M249" s="6"/>
      <c r="N249" s="6"/>
      <c r="O249" s="6"/>
      <c r="P249" s="6"/>
      <c r="Q249" s="6"/>
      <c r="R249" s="6"/>
      <c r="S249" s="6"/>
      <c r="T249" s="6"/>
      <c r="U249" s="6"/>
      <c r="V249" s="6"/>
      <c r="W249" s="6"/>
      <c r="X249" s="6"/>
      <c r="Y249" s="6"/>
      <c r="Z249" s="6"/>
      <c r="AA249" s="6"/>
      <c r="AB249" s="6"/>
      <c r="AC249" s="6"/>
      <c r="AD249" s="6"/>
      <c r="AE249" s="6"/>
      <c r="AF249" s="6"/>
      <c r="AG249" s="6"/>
      <c r="AH249" s="6"/>
      <c r="AI249" s="6"/>
      <c r="AJ249" s="5" t="s">
        <v>42</v>
      </c>
      <c r="AK249" s="5"/>
      <c r="AL249" s="5" t="s">
        <v>744</v>
      </c>
      <c r="AM249" s="4">
        <v>0.15</v>
      </c>
      <c r="AN249" s="4">
        <f t="shared" si="78"/>
        <v>4.0000000000000008E-2</v>
      </c>
      <c r="AO249" s="5" t="s">
        <v>744</v>
      </c>
      <c r="AP249" s="6"/>
      <c r="AQ249" s="15"/>
      <c r="AR249" s="59"/>
    </row>
    <row r="250" spans="1:53" ht="38.25">
      <c r="A250" s="1">
        <v>8</v>
      </c>
      <c r="B250" s="1">
        <v>161</v>
      </c>
      <c r="C250" s="2" t="s">
        <v>234</v>
      </c>
      <c r="D250" s="3" t="s">
        <v>257</v>
      </c>
      <c r="E250" s="3" t="s">
        <v>36</v>
      </c>
      <c r="F250" s="4">
        <f t="shared" si="65"/>
        <v>0.2</v>
      </c>
      <c r="G250" s="4"/>
      <c r="H250" s="4">
        <f t="shared" si="75"/>
        <v>0.2</v>
      </c>
      <c r="I250" s="6"/>
      <c r="J250" s="6"/>
      <c r="K250" s="6"/>
      <c r="L250" s="6">
        <v>0.08</v>
      </c>
      <c r="M250" s="6"/>
      <c r="N250" s="6"/>
      <c r="O250" s="6"/>
      <c r="P250" s="6"/>
      <c r="Q250" s="6">
        <v>0.12</v>
      </c>
      <c r="R250" s="6"/>
      <c r="S250" s="6"/>
      <c r="T250" s="6"/>
      <c r="U250" s="6"/>
      <c r="V250" s="6"/>
      <c r="W250" s="6"/>
      <c r="X250" s="6"/>
      <c r="Y250" s="6"/>
      <c r="Z250" s="6"/>
      <c r="AA250" s="6"/>
      <c r="AB250" s="6"/>
      <c r="AC250" s="6"/>
      <c r="AD250" s="6"/>
      <c r="AE250" s="6"/>
      <c r="AF250" s="6"/>
      <c r="AG250" s="6"/>
      <c r="AH250" s="6"/>
      <c r="AI250" s="6"/>
      <c r="AJ250" s="5" t="s">
        <v>290</v>
      </c>
      <c r="AK250" s="5" t="s">
        <v>63</v>
      </c>
      <c r="AL250" s="5" t="s">
        <v>745</v>
      </c>
      <c r="AM250" s="4">
        <v>0.05</v>
      </c>
      <c r="AN250" s="4">
        <f t="shared" si="78"/>
        <v>0.15000000000000002</v>
      </c>
      <c r="AO250" s="5" t="s">
        <v>745</v>
      </c>
      <c r="AP250" s="6"/>
      <c r="AQ250" s="59" t="s">
        <v>690</v>
      </c>
      <c r="AR250" s="59"/>
    </row>
    <row r="251" spans="1:53" ht="48.75" customHeight="1">
      <c r="A251" s="1">
        <v>9</v>
      </c>
      <c r="B251" s="1">
        <v>162</v>
      </c>
      <c r="C251" s="2" t="s">
        <v>235</v>
      </c>
      <c r="D251" s="3" t="s">
        <v>298</v>
      </c>
      <c r="E251" s="3" t="s">
        <v>36</v>
      </c>
      <c r="F251" s="4">
        <f t="shared" si="65"/>
        <v>0.71000000000000008</v>
      </c>
      <c r="G251" s="4"/>
      <c r="H251" s="4">
        <f t="shared" si="75"/>
        <v>0.71000000000000008</v>
      </c>
      <c r="I251" s="6">
        <v>0.04</v>
      </c>
      <c r="J251" s="6"/>
      <c r="K251" s="6"/>
      <c r="L251" s="6">
        <v>0.54</v>
      </c>
      <c r="M251" s="6"/>
      <c r="N251" s="6"/>
      <c r="O251" s="6"/>
      <c r="P251" s="6"/>
      <c r="Q251" s="6">
        <v>0.13</v>
      </c>
      <c r="R251" s="6"/>
      <c r="S251" s="6"/>
      <c r="T251" s="6"/>
      <c r="U251" s="6"/>
      <c r="V251" s="6"/>
      <c r="W251" s="6"/>
      <c r="X251" s="6"/>
      <c r="Y251" s="6"/>
      <c r="Z251" s="6"/>
      <c r="AA251" s="6"/>
      <c r="AB251" s="6"/>
      <c r="AC251" s="6"/>
      <c r="AD251" s="6"/>
      <c r="AE251" s="6"/>
      <c r="AF251" s="6"/>
      <c r="AG251" s="6"/>
      <c r="AH251" s="6"/>
      <c r="AI251" s="6"/>
      <c r="AJ251" s="5" t="s">
        <v>63</v>
      </c>
      <c r="AK251" s="5"/>
      <c r="AL251" s="5" t="s">
        <v>797</v>
      </c>
      <c r="AM251" s="4">
        <v>0.83</v>
      </c>
      <c r="AN251" s="4">
        <f t="shared" si="78"/>
        <v>-0.11999999999999988</v>
      </c>
      <c r="AO251" s="5" t="s">
        <v>797</v>
      </c>
      <c r="AP251" s="6"/>
      <c r="AQ251" s="59"/>
      <c r="AR251" s="59"/>
    </row>
    <row r="252" spans="1:53" ht="44.25" customHeight="1">
      <c r="A252" s="1">
        <v>10</v>
      </c>
      <c r="B252" s="1">
        <v>163</v>
      </c>
      <c r="C252" s="2" t="s">
        <v>746</v>
      </c>
      <c r="D252" s="3" t="s">
        <v>295</v>
      </c>
      <c r="E252" s="3" t="s">
        <v>36</v>
      </c>
      <c r="F252" s="4">
        <f t="shared" si="65"/>
        <v>0.38</v>
      </c>
      <c r="G252" s="4"/>
      <c r="H252" s="4">
        <f t="shared" si="75"/>
        <v>0.38</v>
      </c>
      <c r="I252" s="6"/>
      <c r="J252" s="6"/>
      <c r="K252" s="6"/>
      <c r="L252" s="6">
        <v>0.38</v>
      </c>
      <c r="M252" s="6"/>
      <c r="N252" s="6"/>
      <c r="O252" s="6"/>
      <c r="P252" s="6"/>
      <c r="Q252" s="6"/>
      <c r="R252" s="6"/>
      <c r="S252" s="6"/>
      <c r="T252" s="6"/>
      <c r="U252" s="6"/>
      <c r="V252" s="6"/>
      <c r="W252" s="6"/>
      <c r="X252" s="6"/>
      <c r="Y252" s="6"/>
      <c r="Z252" s="6"/>
      <c r="AA252" s="6"/>
      <c r="AB252" s="6"/>
      <c r="AC252" s="6"/>
      <c r="AD252" s="6"/>
      <c r="AE252" s="6"/>
      <c r="AF252" s="6"/>
      <c r="AG252" s="6"/>
      <c r="AH252" s="6"/>
      <c r="AI252" s="6"/>
      <c r="AJ252" s="5" t="s">
        <v>63</v>
      </c>
      <c r="AK252" s="5" t="s">
        <v>63</v>
      </c>
      <c r="AL252" s="5" t="s">
        <v>779</v>
      </c>
      <c r="AM252" s="4">
        <v>0.38</v>
      </c>
      <c r="AN252" s="4">
        <f t="shared" si="78"/>
        <v>0</v>
      </c>
      <c r="AO252" s="5" t="s">
        <v>780</v>
      </c>
      <c r="AP252" s="6"/>
      <c r="AQ252" s="84"/>
      <c r="AR252" s="84"/>
    </row>
    <row r="253" spans="1:53" ht="25.5">
      <c r="A253" s="1">
        <v>11</v>
      </c>
      <c r="B253" s="1">
        <v>164</v>
      </c>
      <c r="C253" s="2" t="s">
        <v>231</v>
      </c>
      <c r="D253" s="3" t="s">
        <v>297</v>
      </c>
      <c r="E253" s="3" t="s">
        <v>36</v>
      </c>
      <c r="F253" s="4">
        <f t="shared" si="65"/>
        <v>0.16</v>
      </c>
      <c r="G253" s="4"/>
      <c r="H253" s="4">
        <f t="shared" si="75"/>
        <v>0.16</v>
      </c>
      <c r="I253" s="6">
        <v>0.02</v>
      </c>
      <c r="J253" s="6"/>
      <c r="K253" s="6"/>
      <c r="L253" s="6"/>
      <c r="M253" s="6"/>
      <c r="N253" s="6"/>
      <c r="O253" s="6"/>
      <c r="P253" s="6"/>
      <c r="Q253" s="6">
        <v>0.09</v>
      </c>
      <c r="R253" s="6"/>
      <c r="S253" s="6"/>
      <c r="T253" s="6"/>
      <c r="U253" s="6"/>
      <c r="V253" s="6"/>
      <c r="W253" s="6"/>
      <c r="X253" s="6"/>
      <c r="Y253" s="6"/>
      <c r="Z253" s="6"/>
      <c r="AA253" s="6"/>
      <c r="AB253" s="6"/>
      <c r="AC253" s="6"/>
      <c r="AD253" s="6"/>
      <c r="AE253" s="6"/>
      <c r="AF253" s="6"/>
      <c r="AG253" s="6">
        <v>0.05</v>
      </c>
      <c r="AH253" s="6"/>
      <c r="AI253" s="6"/>
      <c r="AJ253" s="5" t="s">
        <v>63</v>
      </c>
      <c r="AK253" s="5"/>
      <c r="AL253" s="5" t="s">
        <v>747</v>
      </c>
      <c r="AM253" s="4">
        <v>0.09</v>
      </c>
      <c r="AN253" s="4">
        <f t="shared" si="78"/>
        <v>7.0000000000000007E-2</v>
      </c>
      <c r="AO253" s="5" t="s">
        <v>798</v>
      </c>
      <c r="AP253" s="6"/>
      <c r="AQ253" s="118"/>
      <c r="AR253" s="118"/>
    </row>
    <row r="254" spans="1:53" ht="38.25">
      <c r="A254" s="1">
        <v>12</v>
      </c>
      <c r="B254" s="1">
        <v>165</v>
      </c>
      <c r="C254" s="2" t="s">
        <v>233</v>
      </c>
      <c r="D254" s="3" t="s">
        <v>301</v>
      </c>
      <c r="E254" s="3" t="s">
        <v>36</v>
      </c>
      <c r="F254" s="4">
        <f t="shared" si="65"/>
        <v>0.13</v>
      </c>
      <c r="G254" s="4"/>
      <c r="H254" s="4">
        <f t="shared" si="75"/>
        <v>0.13</v>
      </c>
      <c r="I254" s="6"/>
      <c r="J254" s="6"/>
      <c r="K254" s="6"/>
      <c r="L254" s="6">
        <v>0.13</v>
      </c>
      <c r="M254" s="6"/>
      <c r="N254" s="6"/>
      <c r="O254" s="6"/>
      <c r="P254" s="6"/>
      <c r="Q254" s="6"/>
      <c r="R254" s="6"/>
      <c r="S254" s="6"/>
      <c r="T254" s="6"/>
      <c r="U254" s="6"/>
      <c r="V254" s="6"/>
      <c r="W254" s="6"/>
      <c r="X254" s="6"/>
      <c r="Y254" s="6"/>
      <c r="Z254" s="6"/>
      <c r="AA254" s="6"/>
      <c r="AB254" s="6"/>
      <c r="AC254" s="6"/>
      <c r="AD254" s="6"/>
      <c r="AE254" s="6"/>
      <c r="AF254" s="6"/>
      <c r="AG254" s="6"/>
      <c r="AH254" s="6"/>
      <c r="AI254" s="6"/>
      <c r="AJ254" s="5" t="s">
        <v>63</v>
      </c>
      <c r="AK254" s="5"/>
      <c r="AL254" s="5" t="s">
        <v>816</v>
      </c>
      <c r="AM254" s="4">
        <v>0.85</v>
      </c>
      <c r="AN254" s="4">
        <f t="shared" si="78"/>
        <v>-0.72</v>
      </c>
      <c r="AO254" s="5" t="s">
        <v>816</v>
      </c>
      <c r="AP254" s="6"/>
      <c r="AQ254" s="3" t="s">
        <v>669</v>
      </c>
      <c r="AR254" s="3"/>
    </row>
    <row r="255" spans="1:53" ht="51">
      <c r="A255" s="1">
        <v>13</v>
      </c>
      <c r="B255" s="1">
        <v>166</v>
      </c>
      <c r="C255" s="2" t="s">
        <v>233</v>
      </c>
      <c r="D255" s="3" t="s">
        <v>262</v>
      </c>
      <c r="E255" s="3" t="s">
        <v>36</v>
      </c>
      <c r="F255" s="4">
        <f>G255+H255</f>
        <v>0.66</v>
      </c>
      <c r="G255" s="4"/>
      <c r="H255" s="4">
        <f>SUM(I255:AI255)</f>
        <v>0.66</v>
      </c>
      <c r="I255" s="6"/>
      <c r="J255" s="6"/>
      <c r="K255" s="6">
        <v>0.1</v>
      </c>
      <c r="L255" s="6">
        <v>0.46</v>
      </c>
      <c r="M255" s="6"/>
      <c r="N255" s="6"/>
      <c r="O255" s="6"/>
      <c r="P255" s="6"/>
      <c r="Q255" s="6">
        <v>0.1</v>
      </c>
      <c r="R255" s="6"/>
      <c r="S255" s="6"/>
      <c r="T255" s="6"/>
      <c r="U255" s="6"/>
      <c r="V255" s="6"/>
      <c r="W255" s="6"/>
      <c r="X255" s="6"/>
      <c r="Y255" s="6"/>
      <c r="Z255" s="6"/>
      <c r="AA255" s="6"/>
      <c r="AB255" s="6"/>
      <c r="AC255" s="6"/>
      <c r="AD255" s="6"/>
      <c r="AE255" s="6"/>
      <c r="AF255" s="6"/>
      <c r="AG255" s="6"/>
      <c r="AH255" s="6"/>
      <c r="AI255" s="6"/>
      <c r="AJ255" s="5" t="s">
        <v>63</v>
      </c>
      <c r="AK255" s="5"/>
      <c r="AL255" s="5" t="s">
        <v>748</v>
      </c>
      <c r="AM255" s="4">
        <v>0.52</v>
      </c>
      <c r="AN255" s="4">
        <f t="shared" si="78"/>
        <v>0.14000000000000001</v>
      </c>
      <c r="AO255" s="5" t="s">
        <v>748</v>
      </c>
      <c r="AP255" s="6"/>
      <c r="AQ255" s="6"/>
      <c r="AR255" s="59"/>
    </row>
    <row r="256" spans="1:53" s="14" customFormat="1" ht="13.5">
      <c r="A256" s="36">
        <v>7.3</v>
      </c>
      <c r="B256" s="37"/>
      <c r="C256" s="49" t="s">
        <v>713</v>
      </c>
      <c r="D256" s="48"/>
      <c r="E256" s="48"/>
      <c r="F256" s="40">
        <f>F257+F258</f>
        <v>0.2</v>
      </c>
      <c r="G256" s="40">
        <f t="shared" ref="G256:AI256" si="79">G257+G258</f>
        <v>0</v>
      </c>
      <c r="H256" s="40">
        <f t="shared" si="79"/>
        <v>0.2</v>
      </c>
      <c r="I256" s="40">
        <f t="shared" si="79"/>
        <v>0.2</v>
      </c>
      <c r="J256" s="40">
        <f t="shared" si="79"/>
        <v>0</v>
      </c>
      <c r="K256" s="40">
        <f t="shared" si="79"/>
        <v>0</v>
      </c>
      <c r="L256" s="40">
        <f t="shared" si="79"/>
        <v>0</v>
      </c>
      <c r="M256" s="40">
        <f t="shared" si="79"/>
        <v>0</v>
      </c>
      <c r="N256" s="40">
        <f t="shared" si="79"/>
        <v>0</v>
      </c>
      <c r="O256" s="40">
        <f t="shared" si="79"/>
        <v>0</v>
      </c>
      <c r="P256" s="40">
        <f t="shared" si="79"/>
        <v>0</v>
      </c>
      <c r="Q256" s="40">
        <f t="shared" si="79"/>
        <v>0</v>
      </c>
      <c r="R256" s="40">
        <f t="shared" si="79"/>
        <v>0</v>
      </c>
      <c r="S256" s="40">
        <f t="shared" si="79"/>
        <v>0</v>
      </c>
      <c r="T256" s="40">
        <f t="shared" si="79"/>
        <v>0</v>
      </c>
      <c r="U256" s="40">
        <f t="shared" si="79"/>
        <v>0</v>
      </c>
      <c r="V256" s="40">
        <f t="shared" si="79"/>
        <v>0</v>
      </c>
      <c r="W256" s="40">
        <f t="shared" si="79"/>
        <v>0</v>
      </c>
      <c r="X256" s="40">
        <f t="shared" si="79"/>
        <v>0</v>
      </c>
      <c r="Y256" s="40">
        <f t="shared" si="79"/>
        <v>0</v>
      </c>
      <c r="Z256" s="40">
        <f t="shared" si="79"/>
        <v>0</v>
      </c>
      <c r="AA256" s="40">
        <f t="shared" si="79"/>
        <v>0</v>
      </c>
      <c r="AB256" s="40">
        <f t="shared" si="79"/>
        <v>0</v>
      </c>
      <c r="AC256" s="40">
        <f t="shared" si="79"/>
        <v>0</v>
      </c>
      <c r="AD256" s="40">
        <f t="shared" si="79"/>
        <v>0</v>
      </c>
      <c r="AE256" s="40">
        <f t="shared" si="79"/>
        <v>0</v>
      </c>
      <c r="AF256" s="40">
        <f t="shared" si="79"/>
        <v>0</v>
      </c>
      <c r="AG256" s="40">
        <f t="shared" si="79"/>
        <v>0</v>
      </c>
      <c r="AH256" s="40">
        <f t="shared" si="79"/>
        <v>0</v>
      </c>
      <c r="AI256" s="40">
        <f t="shared" si="79"/>
        <v>0</v>
      </c>
      <c r="AJ256" s="40">
        <f>AJ257+AJ258</f>
        <v>0</v>
      </c>
      <c r="AK256" s="40">
        <f t="shared" ref="AK256" si="80">AK257+AK258</f>
        <v>0</v>
      </c>
      <c r="AL256" s="40" t="e">
        <f t="shared" ref="AL256" si="81">AL257+AL258</f>
        <v>#VALUE!</v>
      </c>
      <c r="AM256" s="40">
        <f t="shared" ref="AM256" si="82">AM257+AM258</f>
        <v>0</v>
      </c>
      <c r="AN256" s="40">
        <f t="shared" ref="AN256" si="83">AN257+AN258</f>
        <v>0.1</v>
      </c>
      <c r="AO256" s="40"/>
      <c r="AP256" s="41"/>
      <c r="AQ256" s="41"/>
      <c r="AR256" s="60"/>
    </row>
    <row r="257" spans="1:53" ht="25.5">
      <c r="A257" s="1">
        <v>1</v>
      </c>
      <c r="B257" s="1">
        <v>152</v>
      </c>
      <c r="C257" s="22" t="s">
        <v>388</v>
      </c>
      <c r="D257" s="6" t="s">
        <v>279</v>
      </c>
      <c r="E257" s="6" t="s">
        <v>36</v>
      </c>
      <c r="F257" s="4">
        <f>G257+H257</f>
        <v>0.1</v>
      </c>
      <c r="G257" s="4"/>
      <c r="H257" s="4">
        <f>SUM(I257:AI257)</f>
        <v>0.1</v>
      </c>
      <c r="I257" s="3">
        <v>0.1</v>
      </c>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5"/>
      <c r="AK257" s="5"/>
      <c r="AL257" s="5" t="s">
        <v>385</v>
      </c>
      <c r="AM257" s="4"/>
      <c r="AN257" s="4">
        <f>H257-AM257</f>
        <v>0.1</v>
      </c>
      <c r="AO257" s="5" t="s">
        <v>782</v>
      </c>
      <c r="AP257" s="6"/>
      <c r="AQ257" s="55"/>
      <c r="AR257" s="20"/>
    </row>
    <row r="258" spans="1:53" ht="39" customHeight="1">
      <c r="A258" s="1">
        <v>2</v>
      </c>
      <c r="B258" s="1"/>
      <c r="C258" s="22" t="s">
        <v>833</v>
      </c>
      <c r="D258" s="6" t="s">
        <v>320</v>
      </c>
      <c r="E258" s="6" t="s">
        <v>36</v>
      </c>
      <c r="F258" s="4">
        <f>G258+H258</f>
        <v>0.1</v>
      </c>
      <c r="G258" s="4"/>
      <c r="H258" s="4">
        <f>SUM(I258:AI258)</f>
        <v>0.1</v>
      </c>
      <c r="I258" s="3">
        <v>0.1</v>
      </c>
      <c r="J258" s="3"/>
      <c r="K258" s="3"/>
      <c r="L258" s="3"/>
      <c r="M258" s="3"/>
      <c r="N258" s="17"/>
      <c r="O258" s="18"/>
      <c r="P258" s="18"/>
      <c r="Q258" s="18"/>
      <c r="R258" s="19"/>
      <c r="S258" s="3"/>
      <c r="T258" s="3"/>
      <c r="U258" s="3"/>
      <c r="V258" s="3"/>
      <c r="W258" s="3"/>
      <c r="X258" s="3"/>
      <c r="Y258" s="3"/>
      <c r="Z258" s="3"/>
      <c r="AA258" s="3"/>
      <c r="AB258" s="3"/>
      <c r="AC258" s="3"/>
      <c r="AD258" s="3"/>
      <c r="AE258" s="3"/>
      <c r="AF258" s="3"/>
      <c r="AG258" s="3"/>
      <c r="AH258" s="3"/>
      <c r="AI258" s="3"/>
      <c r="AJ258" s="5"/>
      <c r="AK258" s="5"/>
      <c r="AL258" s="5"/>
      <c r="AM258" s="4"/>
      <c r="AN258" s="4"/>
      <c r="AO258" s="5"/>
      <c r="AP258" s="6"/>
      <c r="AQ258" s="55"/>
      <c r="AR258" s="20" t="s">
        <v>805</v>
      </c>
    </row>
    <row r="259" spans="1:53" ht="15" customHeight="1">
      <c r="A259" s="46" t="s">
        <v>17</v>
      </c>
      <c r="B259" s="46"/>
      <c r="C259" s="57" t="s">
        <v>16</v>
      </c>
      <c r="D259" s="6"/>
      <c r="E259" s="6"/>
      <c r="F259" s="83">
        <f>F260+F271+F273+F279</f>
        <v>3.0100000000000002</v>
      </c>
      <c r="G259" s="83">
        <f t="shared" ref="G259:AM259" si="84">G260+G271+G273+G279</f>
        <v>0</v>
      </c>
      <c r="H259" s="83">
        <f t="shared" si="84"/>
        <v>3.0100000000000002</v>
      </c>
      <c r="I259" s="83">
        <f t="shared" si="84"/>
        <v>0.67999999999999994</v>
      </c>
      <c r="J259" s="83">
        <f t="shared" si="84"/>
        <v>0</v>
      </c>
      <c r="K259" s="83">
        <f t="shared" si="84"/>
        <v>0.48</v>
      </c>
      <c r="L259" s="83">
        <f t="shared" si="84"/>
        <v>1.01</v>
      </c>
      <c r="M259" s="83">
        <f t="shared" si="84"/>
        <v>0</v>
      </c>
      <c r="N259" s="83">
        <f t="shared" si="84"/>
        <v>0</v>
      </c>
      <c r="O259" s="83">
        <f t="shared" si="84"/>
        <v>0</v>
      </c>
      <c r="P259" s="83">
        <f t="shared" si="84"/>
        <v>0</v>
      </c>
      <c r="Q259" s="83">
        <f t="shared" si="84"/>
        <v>0</v>
      </c>
      <c r="R259" s="83">
        <f t="shared" si="84"/>
        <v>0</v>
      </c>
      <c r="S259" s="83">
        <f t="shared" si="84"/>
        <v>0.24000000000000002</v>
      </c>
      <c r="T259" s="83">
        <f t="shared" si="84"/>
        <v>0</v>
      </c>
      <c r="U259" s="83">
        <f t="shared" si="84"/>
        <v>0.51</v>
      </c>
      <c r="V259" s="83">
        <f t="shared" si="84"/>
        <v>0</v>
      </c>
      <c r="W259" s="83">
        <f t="shared" si="84"/>
        <v>0</v>
      </c>
      <c r="X259" s="83">
        <f t="shared" si="84"/>
        <v>0</v>
      </c>
      <c r="Y259" s="83">
        <f t="shared" si="84"/>
        <v>0</v>
      </c>
      <c r="Z259" s="83">
        <f t="shared" si="84"/>
        <v>0</v>
      </c>
      <c r="AA259" s="83">
        <f t="shared" si="84"/>
        <v>0</v>
      </c>
      <c r="AB259" s="83">
        <f t="shared" si="84"/>
        <v>0</v>
      </c>
      <c r="AC259" s="83">
        <f t="shared" si="84"/>
        <v>0</v>
      </c>
      <c r="AD259" s="83">
        <f t="shared" si="84"/>
        <v>0</v>
      </c>
      <c r="AE259" s="83">
        <f t="shared" si="84"/>
        <v>0</v>
      </c>
      <c r="AF259" s="83">
        <f t="shared" si="84"/>
        <v>0.09</v>
      </c>
      <c r="AG259" s="83">
        <f t="shared" si="84"/>
        <v>0</v>
      </c>
      <c r="AH259" s="83">
        <f t="shared" si="84"/>
        <v>0</v>
      </c>
      <c r="AI259" s="83">
        <f t="shared" si="84"/>
        <v>0</v>
      </c>
      <c r="AJ259" s="83">
        <f t="shared" si="84"/>
        <v>0</v>
      </c>
      <c r="AK259" s="83">
        <f t="shared" si="84"/>
        <v>0</v>
      </c>
      <c r="AL259" s="83">
        <f t="shared" si="84"/>
        <v>0</v>
      </c>
      <c r="AM259" s="83">
        <f t="shared" si="84"/>
        <v>1.8200000000000003</v>
      </c>
      <c r="AN259" s="83">
        <f>AN260+AN271+AN273+AN279</f>
        <v>1.19</v>
      </c>
      <c r="AO259" s="83">
        <f t="shared" ref="AO259" si="85">AO260+AO271+AO273+AO279</f>
        <v>0</v>
      </c>
      <c r="AP259" s="81" t="s">
        <v>576</v>
      </c>
      <c r="AQ259" s="55"/>
      <c r="AR259" s="7"/>
    </row>
    <row r="260" spans="1:53" s="14" customFormat="1" ht="15" customHeight="1">
      <c r="A260" s="36">
        <v>8.1</v>
      </c>
      <c r="B260" s="36"/>
      <c r="C260" s="58" t="s">
        <v>711</v>
      </c>
      <c r="D260" s="41"/>
      <c r="E260" s="41"/>
      <c r="F260" s="40">
        <f>G260+H260</f>
        <v>1.4900000000000002</v>
      </c>
      <c r="G260" s="40">
        <f>SUM(G261:G270)</f>
        <v>0</v>
      </c>
      <c r="H260" s="40">
        <f>SUM(H261:H270)</f>
        <v>1.4900000000000002</v>
      </c>
      <c r="I260" s="40">
        <f t="shared" ref="I260:AN260" si="86">SUM(I261:I270)</f>
        <v>0.38</v>
      </c>
      <c r="J260" s="40">
        <f t="shared" si="86"/>
        <v>0</v>
      </c>
      <c r="K260" s="40">
        <f t="shared" si="86"/>
        <v>0.27</v>
      </c>
      <c r="L260" s="40">
        <f t="shared" si="86"/>
        <v>0.37</v>
      </c>
      <c r="M260" s="40">
        <f t="shared" si="86"/>
        <v>0</v>
      </c>
      <c r="N260" s="40">
        <f t="shared" si="86"/>
        <v>0</v>
      </c>
      <c r="O260" s="40">
        <f t="shared" si="86"/>
        <v>0</v>
      </c>
      <c r="P260" s="40">
        <f t="shared" si="86"/>
        <v>0</v>
      </c>
      <c r="Q260" s="40">
        <f t="shared" si="86"/>
        <v>0</v>
      </c>
      <c r="R260" s="40">
        <f t="shared" si="86"/>
        <v>0</v>
      </c>
      <c r="S260" s="40">
        <f t="shared" si="86"/>
        <v>0.24000000000000002</v>
      </c>
      <c r="T260" s="40">
        <f t="shared" si="86"/>
        <v>0</v>
      </c>
      <c r="U260" s="40">
        <f t="shared" si="86"/>
        <v>0.23</v>
      </c>
      <c r="V260" s="40">
        <f t="shared" si="86"/>
        <v>0</v>
      </c>
      <c r="W260" s="40">
        <f t="shared" si="86"/>
        <v>0</v>
      </c>
      <c r="X260" s="40">
        <f t="shared" si="86"/>
        <v>0</v>
      </c>
      <c r="Y260" s="40">
        <f t="shared" si="86"/>
        <v>0</v>
      </c>
      <c r="Z260" s="40">
        <f t="shared" si="86"/>
        <v>0</v>
      </c>
      <c r="AA260" s="40">
        <f t="shared" si="86"/>
        <v>0</v>
      </c>
      <c r="AB260" s="40">
        <f t="shared" si="86"/>
        <v>0</v>
      </c>
      <c r="AC260" s="40">
        <f t="shared" si="86"/>
        <v>0</v>
      </c>
      <c r="AD260" s="40">
        <f t="shared" si="86"/>
        <v>0</v>
      </c>
      <c r="AE260" s="40">
        <f t="shared" si="86"/>
        <v>0</v>
      </c>
      <c r="AF260" s="40">
        <f t="shared" si="86"/>
        <v>0</v>
      </c>
      <c r="AG260" s="40">
        <f t="shared" si="86"/>
        <v>0</v>
      </c>
      <c r="AH260" s="40">
        <f t="shared" si="86"/>
        <v>0</v>
      </c>
      <c r="AI260" s="40">
        <f t="shared" si="86"/>
        <v>0</v>
      </c>
      <c r="AJ260" s="40">
        <f t="shared" si="86"/>
        <v>0</v>
      </c>
      <c r="AK260" s="40">
        <f t="shared" si="86"/>
        <v>0</v>
      </c>
      <c r="AL260" s="40">
        <f t="shared" ref="AL260" si="87">SUM(AL261:AL270)</f>
        <v>0</v>
      </c>
      <c r="AM260" s="40">
        <f t="shared" si="86"/>
        <v>1.4900000000000002</v>
      </c>
      <c r="AN260" s="40">
        <f t="shared" si="86"/>
        <v>0</v>
      </c>
      <c r="AO260" s="40">
        <f t="shared" ref="AO260" si="88">SUM(AO261:AO270)</f>
        <v>0</v>
      </c>
      <c r="AP260" s="41"/>
      <c r="AQ260" s="36"/>
      <c r="AR260" s="13"/>
    </row>
    <row r="261" spans="1:53" ht="15" customHeight="1">
      <c r="A261" s="1">
        <v>1</v>
      </c>
      <c r="B261" s="1">
        <v>167</v>
      </c>
      <c r="C261" s="22" t="s">
        <v>684</v>
      </c>
      <c r="D261" s="6" t="s">
        <v>299</v>
      </c>
      <c r="E261" s="6" t="s">
        <v>75</v>
      </c>
      <c r="F261" s="4">
        <f>G261+H261</f>
        <v>0.22</v>
      </c>
      <c r="G261" s="4"/>
      <c r="H261" s="4">
        <f>SUM(I261:AH261)</f>
        <v>0.22</v>
      </c>
      <c r="I261" s="3"/>
      <c r="J261" s="3"/>
      <c r="K261" s="3"/>
      <c r="L261" s="3">
        <v>0.22</v>
      </c>
      <c r="M261" s="3"/>
      <c r="N261" s="3"/>
      <c r="O261" s="3"/>
      <c r="P261" s="3"/>
      <c r="Q261" s="3"/>
      <c r="R261" s="3"/>
      <c r="S261" s="3"/>
      <c r="T261" s="3"/>
      <c r="U261" s="3"/>
      <c r="V261" s="3"/>
      <c r="W261" s="3"/>
      <c r="X261" s="3"/>
      <c r="Y261" s="3"/>
      <c r="Z261" s="3"/>
      <c r="AA261" s="3"/>
      <c r="AB261" s="3"/>
      <c r="AC261" s="3"/>
      <c r="AD261" s="3"/>
      <c r="AE261" s="3"/>
      <c r="AF261" s="3"/>
      <c r="AG261" s="3"/>
      <c r="AH261" s="3"/>
      <c r="AI261" s="5"/>
      <c r="AJ261" s="5" t="s">
        <v>44</v>
      </c>
      <c r="AK261" s="5"/>
      <c r="AL261" s="6" t="s">
        <v>43</v>
      </c>
      <c r="AM261" s="4">
        <v>0.22</v>
      </c>
      <c r="AN261" s="4">
        <f t="shared" ref="AN261:AN270" si="89">H261-AM261</f>
        <v>0</v>
      </c>
      <c r="AO261" s="6"/>
      <c r="AP261" s="21"/>
      <c r="AQ261" s="6" t="s">
        <v>381</v>
      </c>
      <c r="AR261" s="20"/>
    </row>
    <row r="262" spans="1:53">
      <c r="A262" s="1">
        <v>2</v>
      </c>
      <c r="B262" s="1">
        <v>169</v>
      </c>
      <c r="C262" s="2" t="s">
        <v>485</v>
      </c>
      <c r="D262" s="3" t="s">
        <v>300</v>
      </c>
      <c r="E262" s="3" t="s">
        <v>75</v>
      </c>
      <c r="F262" s="4">
        <f>G262+H262</f>
        <v>0.23</v>
      </c>
      <c r="G262" s="4"/>
      <c r="H262" s="4">
        <f>SUM(I262:AI262)</f>
        <v>0.23</v>
      </c>
      <c r="I262" s="3">
        <v>0.23</v>
      </c>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5" t="s">
        <v>58</v>
      </c>
      <c r="AK262" s="5" t="s">
        <v>63</v>
      </c>
      <c r="AL262" s="5" t="s">
        <v>43</v>
      </c>
      <c r="AM262" s="4">
        <v>0.23</v>
      </c>
      <c r="AN262" s="4">
        <f t="shared" si="89"/>
        <v>0</v>
      </c>
      <c r="AO262" s="5"/>
      <c r="AP262" s="6"/>
      <c r="AQ262" s="6"/>
      <c r="AR262" s="7"/>
      <c r="BA262" s="16"/>
    </row>
    <row r="263" spans="1:53">
      <c r="A263" s="1">
        <v>3</v>
      </c>
      <c r="B263" s="1">
        <v>170</v>
      </c>
      <c r="C263" s="2" t="s">
        <v>486</v>
      </c>
      <c r="D263" s="3" t="s">
        <v>300</v>
      </c>
      <c r="E263" s="3" t="s">
        <v>75</v>
      </c>
      <c r="F263" s="4">
        <f>G263+H263</f>
        <v>0.23</v>
      </c>
      <c r="G263" s="4"/>
      <c r="H263" s="4">
        <f>SUM(I263:AI263)</f>
        <v>0.23</v>
      </c>
      <c r="I263" s="3"/>
      <c r="J263" s="3"/>
      <c r="K263" s="3"/>
      <c r="L263" s="3"/>
      <c r="M263" s="3"/>
      <c r="N263" s="3"/>
      <c r="O263" s="3"/>
      <c r="P263" s="3"/>
      <c r="Q263" s="3"/>
      <c r="R263" s="3"/>
      <c r="S263" s="3"/>
      <c r="T263" s="3"/>
      <c r="U263" s="3">
        <v>0.23</v>
      </c>
      <c r="V263" s="3"/>
      <c r="W263" s="3"/>
      <c r="X263" s="3"/>
      <c r="Y263" s="3"/>
      <c r="Z263" s="3"/>
      <c r="AA263" s="3"/>
      <c r="AB263" s="3"/>
      <c r="AC263" s="3"/>
      <c r="AD263" s="3"/>
      <c r="AE263" s="3"/>
      <c r="AF263" s="3"/>
      <c r="AG263" s="3"/>
      <c r="AH263" s="3"/>
      <c r="AI263" s="3"/>
      <c r="AJ263" s="5" t="s">
        <v>58</v>
      </c>
      <c r="AK263" s="5" t="s">
        <v>63</v>
      </c>
      <c r="AL263" s="5" t="s">
        <v>43</v>
      </c>
      <c r="AM263" s="4">
        <v>0.23</v>
      </c>
      <c r="AN263" s="4">
        <f t="shared" si="89"/>
        <v>0</v>
      </c>
      <c r="AO263" s="5"/>
      <c r="AP263" s="6"/>
      <c r="AQ263" s="6"/>
      <c r="AR263" s="7"/>
      <c r="BA263" s="16"/>
    </row>
    <row r="264" spans="1:53">
      <c r="A264" s="1">
        <v>4</v>
      </c>
      <c r="B264" s="1">
        <v>171</v>
      </c>
      <c r="C264" s="2" t="s">
        <v>487</v>
      </c>
      <c r="D264" s="3" t="s">
        <v>294</v>
      </c>
      <c r="E264" s="3" t="s">
        <v>75</v>
      </c>
      <c r="F264" s="4">
        <f t="shared" si="65"/>
        <v>7.0000000000000007E-2</v>
      </c>
      <c r="G264" s="4"/>
      <c r="H264" s="4">
        <f t="shared" ref="H264:H278" si="90">SUM(I264:AI264)</f>
        <v>7.0000000000000007E-2</v>
      </c>
      <c r="I264" s="3"/>
      <c r="J264" s="3"/>
      <c r="K264" s="3"/>
      <c r="L264" s="3"/>
      <c r="M264" s="3"/>
      <c r="N264" s="3"/>
      <c r="O264" s="3"/>
      <c r="P264" s="3"/>
      <c r="Q264" s="3"/>
      <c r="R264" s="3"/>
      <c r="S264" s="3">
        <v>7.0000000000000007E-2</v>
      </c>
      <c r="T264" s="3"/>
      <c r="U264" s="3"/>
      <c r="V264" s="3"/>
      <c r="W264" s="3"/>
      <c r="X264" s="3"/>
      <c r="Y264" s="3"/>
      <c r="Z264" s="3"/>
      <c r="AA264" s="3"/>
      <c r="AB264" s="3"/>
      <c r="AC264" s="3"/>
      <c r="AD264" s="3"/>
      <c r="AE264" s="3"/>
      <c r="AF264" s="3"/>
      <c r="AG264" s="3"/>
      <c r="AH264" s="3"/>
      <c r="AI264" s="3"/>
      <c r="AJ264" s="5" t="s">
        <v>62</v>
      </c>
      <c r="AK264" s="5" t="s">
        <v>63</v>
      </c>
      <c r="AL264" s="5" t="s">
        <v>43</v>
      </c>
      <c r="AM264" s="4">
        <v>7.0000000000000007E-2</v>
      </c>
      <c r="AN264" s="4">
        <f t="shared" si="89"/>
        <v>0</v>
      </c>
      <c r="AO264" s="5"/>
      <c r="AP264" s="6"/>
      <c r="AQ264" s="6"/>
      <c r="AR264" s="7"/>
    </row>
    <row r="265" spans="1:53">
      <c r="A265" s="1">
        <v>5</v>
      </c>
      <c r="B265" s="1">
        <v>172</v>
      </c>
      <c r="C265" s="2" t="s">
        <v>129</v>
      </c>
      <c r="D265" s="3" t="s">
        <v>301</v>
      </c>
      <c r="E265" s="3" t="s">
        <v>75</v>
      </c>
      <c r="F265" s="4">
        <f t="shared" si="65"/>
        <v>0.15</v>
      </c>
      <c r="G265" s="4"/>
      <c r="H265" s="4">
        <f t="shared" si="90"/>
        <v>0.15</v>
      </c>
      <c r="I265" s="3">
        <v>0.15</v>
      </c>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5" t="s">
        <v>58</v>
      </c>
      <c r="AK265" s="5" t="s">
        <v>63</v>
      </c>
      <c r="AL265" s="5" t="s">
        <v>43</v>
      </c>
      <c r="AM265" s="4">
        <v>0.15</v>
      </c>
      <c r="AN265" s="4">
        <f t="shared" si="89"/>
        <v>0</v>
      </c>
      <c r="AO265" s="5"/>
      <c r="AP265" s="6"/>
      <c r="AQ265" s="6"/>
      <c r="AR265" s="7"/>
    </row>
    <row r="266" spans="1:53">
      <c r="A266" s="1">
        <v>6</v>
      </c>
      <c r="B266" s="1">
        <v>173</v>
      </c>
      <c r="C266" s="2" t="s">
        <v>131</v>
      </c>
      <c r="D266" s="3" t="s">
        <v>301</v>
      </c>
      <c r="E266" s="3" t="s">
        <v>75</v>
      </c>
      <c r="F266" s="4">
        <f t="shared" si="65"/>
        <v>0.15</v>
      </c>
      <c r="G266" s="4"/>
      <c r="H266" s="4">
        <f t="shared" si="90"/>
        <v>0.15</v>
      </c>
      <c r="I266" s="3"/>
      <c r="J266" s="3"/>
      <c r="K266" s="3"/>
      <c r="L266" s="3">
        <v>0.15</v>
      </c>
      <c r="M266" s="3"/>
      <c r="N266" s="3"/>
      <c r="O266" s="3"/>
      <c r="P266" s="3"/>
      <c r="Q266" s="3"/>
      <c r="R266" s="3"/>
      <c r="S266" s="3"/>
      <c r="T266" s="3"/>
      <c r="U266" s="3"/>
      <c r="V266" s="3"/>
      <c r="W266" s="3"/>
      <c r="X266" s="3"/>
      <c r="Y266" s="3"/>
      <c r="Z266" s="3"/>
      <c r="AA266" s="3"/>
      <c r="AB266" s="3"/>
      <c r="AC266" s="3"/>
      <c r="AD266" s="3"/>
      <c r="AE266" s="3"/>
      <c r="AF266" s="3"/>
      <c r="AG266" s="3"/>
      <c r="AH266" s="3"/>
      <c r="AI266" s="3"/>
      <c r="AJ266" s="5" t="s">
        <v>62</v>
      </c>
      <c r="AK266" s="5" t="s">
        <v>63</v>
      </c>
      <c r="AL266" s="5" t="s">
        <v>43</v>
      </c>
      <c r="AM266" s="4">
        <v>0.15</v>
      </c>
      <c r="AN266" s="4">
        <f t="shared" si="89"/>
        <v>0</v>
      </c>
      <c r="AO266" s="5"/>
      <c r="AP266" s="6"/>
      <c r="AQ266" s="6"/>
      <c r="AR266" s="7"/>
    </row>
    <row r="267" spans="1:53">
      <c r="A267" s="1">
        <v>7</v>
      </c>
      <c r="B267" s="1">
        <v>174</v>
      </c>
      <c r="C267" s="2" t="s">
        <v>313</v>
      </c>
      <c r="D267" s="3" t="s">
        <v>301</v>
      </c>
      <c r="E267" s="3" t="s">
        <v>75</v>
      </c>
      <c r="F267" s="4">
        <f>G267+H267</f>
        <v>0.04</v>
      </c>
      <c r="G267" s="4"/>
      <c r="H267" s="4">
        <f t="shared" si="90"/>
        <v>0.04</v>
      </c>
      <c r="I267" s="3"/>
      <c r="J267" s="3"/>
      <c r="K267" s="3"/>
      <c r="L267" s="3"/>
      <c r="M267" s="3" t="s">
        <v>375</v>
      </c>
      <c r="N267" s="3"/>
      <c r="O267" s="3"/>
      <c r="P267" s="3"/>
      <c r="Q267" s="3"/>
      <c r="R267" s="3"/>
      <c r="S267" s="3">
        <v>0.04</v>
      </c>
      <c r="T267" s="3"/>
      <c r="U267" s="3"/>
      <c r="V267" s="3"/>
      <c r="W267" s="3"/>
      <c r="X267" s="3"/>
      <c r="Y267" s="3"/>
      <c r="Z267" s="3"/>
      <c r="AA267" s="3"/>
      <c r="AB267" s="3"/>
      <c r="AC267" s="3"/>
      <c r="AD267" s="3"/>
      <c r="AE267" s="3"/>
      <c r="AF267" s="3"/>
      <c r="AG267" s="3"/>
      <c r="AH267" s="3"/>
      <c r="AI267" s="3"/>
      <c r="AJ267" s="5" t="s">
        <v>62</v>
      </c>
      <c r="AK267" s="5"/>
      <c r="AL267" s="5" t="s">
        <v>43</v>
      </c>
      <c r="AM267" s="4">
        <v>0.04</v>
      </c>
      <c r="AN267" s="4">
        <f t="shared" si="89"/>
        <v>0</v>
      </c>
      <c r="AO267" s="5"/>
      <c r="AP267" s="6"/>
      <c r="AQ267" s="6"/>
      <c r="AR267" s="7"/>
    </row>
    <row r="268" spans="1:53">
      <c r="A268" s="1">
        <v>8</v>
      </c>
      <c r="B268" s="1">
        <v>175</v>
      </c>
      <c r="C268" s="2" t="s">
        <v>488</v>
      </c>
      <c r="D268" s="3" t="s">
        <v>7</v>
      </c>
      <c r="E268" s="3" t="s">
        <v>75</v>
      </c>
      <c r="F268" s="4">
        <f t="shared" si="65"/>
        <v>0.13</v>
      </c>
      <c r="G268" s="4"/>
      <c r="H268" s="4">
        <f t="shared" si="90"/>
        <v>0.13</v>
      </c>
      <c r="I268" s="3"/>
      <c r="J268" s="3"/>
      <c r="K268" s="3"/>
      <c r="L268" s="3"/>
      <c r="M268" s="3"/>
      <c r="N268" s="3"/>
      <c r="O268" s="3"/>
      <c r="P268" s="3"/>
      <c r="Q268" s="3"/>
      <c r="R268" s="3"/>
      <c r="S268" s="3">
        <v>0.13</v>
      </c>
      <c r="T268" s="3"/>
      <c r="U268" s="3"/>
      <c r="V268" s="3"/>
      <c r="W268" s="3"/>
      <c r="X268" s="3"/>
      <c r="Y268" s="3"/>
      <c r="Z268" s="3"/>
      <c r="AA268" s="3"/>
      <c r="AB268" s="3"/>
      <c r="AC268" s="3"/>
      <c r="AD268" s="3"/>
      <c r="AE268" s="3"/>
      <c r="AF268" s="3"/>
      <c r="AG268" s="3"/>
      <c r="AH268" s="3"/>
      <c r="AI268" s="3"/>
      <c r="AJ268" s="5" t="s">
        <v>42</v>
      </c>
      <c r="AK268" s="5"/>
      <c r="AL268" s="5" t="s">
        <v>43</v>
      </c>
      <c r="AM268" s="4">
        <v>0.13</v>
      </c>
      <c r="AN268" s="4">
        <f t="shared" si="89"/>
        <v>0</v>
      </c>
      <c r="AO268" s="5"/>
      <c r="AP268" s="6"/>
      <c r="AQ268" s="6"/>
      <c r="AR268" s="7"/>
    </row>
    <row r="269" spans="1:53">
      <c r="A269" s="1">
        <v>9</v>
      </c>
      <c r="B269" s="1">
        <v>176</v>
      </c>
      <c r="C269" s="2" t="s">
        <v>311</v>
      </c>
      <c r="D269" s="3" t="s">
        <v>279</v>
      </c>
      <c r="E269" s="3" t="s">
        <v>75</v>
      </c>
      <c r="F269" s="4">
        <f t="shared" ref="F269:F278" si="91">G269+H269</f>
        <v>0.23</v>
      </c>
      <c r="G269" s="4"/>
      <c r="H269" s="4">
        <f t="shared" si="90"/>
        <v>0.23</v>
      </c>
      <c r="I269" s="3"/>
      <c r="J269" s="3"/>
      <c r="K269" s="3">
        <v>0.23</v>
      </c>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5" t="s">
        <v>62</v>
      </c>
      <c r="AK269" s="5"/>
      <c r="AL269" s="5" t="s">
        <v>43</v>
      </c>
      <c r="AM269" s="4">
        <v>0.23</v>
      </c>
      <c r="AN269" s="4">
        <f t="shared" si="89"/>
        <v>0</v>
      </c>
      <c r="AO269" s="5"/>
      <c r="AP269" s="6"/>
      <c r="AQ269" s="6"/>
      <c r="AR269" s="7"/>
    </row>
    <row r="270" spans="1:53">
      <c r="A270" s="1">
        <v>10</v>
      </c>
      <c r="B270" s="1">
        <v>177</v>
      </c>
      <c r="C270" s="2" t="s">
        <v>312</v>
      </c>
      <c r="D270" s="3" t="s">
        <v>279</v>
      </c>
      <c r="E270" s="3" t="s">
        <v>75</v>
      </c>
      <c r="F270" s="4">
        <f t="shared" si="91"/>
        <v>0.04</v>
      </c>
      <c r="G270" s="4"/>
      <c r="H270" s="4">
        <f t="shared" si="90"/>
        <v>0.04</v>
      </c>
      <c r="I270" s="3"/>
      <c r="J270" s="3"/>
      <c r="K270" s="3">
        <v>0.04</v>
      </c>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5" t="s">
        <v>62</v>
      </c>
      <c r="AK270" s="5"/>
      <c r="AL270" s="5" t="s">
        <v>43</v>
      </c>
      <c r="AM270" s="4">
        <v>0.04</v>
      </c>
      <c r="AN270" s="4">
        <f t="shared" si="89"/>
        <v>0</v>
      </c>
      <c r="AO270" s="5"/>
      <c r="AP270" s="6"/>
      <c r="AQ270" s="6"/>
      <c r="AR270" s="7"/>
    </row>
    <row r="271" spans="1:53" s="14" customFormat="1" ht="15" customHeight="1">
      <c r="A271" s="36">
        <v>8.1999999999999993</v>
      </c>
      <c r="B271" s="37"/>
      <c r="C271" s="49" t="s">
        <v>725</v>
      </c>
      <c r="D271" s="48"/>
      <c r="E271" s="48"/>
      <c r="F271" s="40">
        <f>F272</f>
        <v>0.29000000000000004</v>
      </c>
      <c r="G271" s="40">
        <f t="shared" ref="G271:AN271" si="92">G272</f>
        <v>0</v>
      </c>
      <c r="H271" s="40">
        <f t="shared" si="92"/>
        <v>0.29000000000000004</v>
      </c>
      <c r="I271" s="40">
        <f t="shared" si="92"/>
        <v>0</v>
      </c>
      <c r="J271" s="40">
        <f t="shared" si="92"/>
        <v>0</v>
      </c>
      <c r="K271" s="40">
        <f t="shared" si="92"/>
        <v>0</v>
      </c>
      <c r="L271" s="40">
        <f t="shared" si="92"/>
        <v>0.2</v>
      </c>
      <c r="M271" s="40">
        <f t="shared" si="92"/>
        <v>0</v>
      </c>
      <c r="N271" s="40">
        <f t="shared" si="92"/>
        <v>0</v>
      </c>
      <c r="O271" s="40">
        <f t="shared" si="92"/>
        <v>0</v>
      </c>
      <c r="P271" s="40">
        <f t="shared" si="92"/>
        <v>0</v>
      </c>
      <c r="Q271" s="40">
        <f t="shared" si="92"/>
        <v>0</v>
      </c>
      <c r="R271" s="40">
        <f t="shared" si="92"/>
        <v>0</v>
      </c>
      <c r="S271" s="40">
        <f t="shared" si="92"/>
        <v>0</v>
      </c>
      <c r="T271" s="40">
        <f t="shared" si="92"/>
        <v>0</v>
      </c>
      <c r="U271" s="40">
        <f t="shared" si="92"/>
        <v>0</v>
      </c>
      <c r="V271" s="40">
        <f t="shared" si="92"/>
        <v>0</v>
      </c>
      <c r="W271" s="40">
        <f t="shared" si="92"/>
        <v>0</v>
      </c>
      <c r="X271" s="40">
        <f t="shared" si="92"/>
        <v>0</v>
      </c>
      <c r="Y271" s="40">
        <f t="shared" si="92"/>
        <v>0</v>
      </c>
      <c r="Z271" s="40">
        <f t="shared" si="92"/>
        <v>0</v>
      </c>
      <c r="AA271" s="40">
        <f t="shared" si="92"/>
        <v>0</v>
      </c>
      <c r="AB271" s="40">
        <f t="shared" si="92"/>
        <v>0</v>
      </c>
      <c r="AC271" s="40">
        <f t="shared" si="92"/>
        <v>0</v>
      </c>
      <c r="AD271" s="40">
        <f t="shared" si="92"/>
        <v>0</v>
      </c>
      <c r="AE271" s="40">
        <f t="shared" si="92"/>
        <v>0</v>
      </c>
      <c r="AF271" s="40">
        <f t="shared" si="92"/>
        <v>0.09</v>
      </c>
      <c r="AG271" s="40">
        <f t="shared" si="92"/>
        <v>0</v>
      </c>
      <c r="AH271" s="40">
        <f t="shared" si="92"/>
        <v>0</v>
      </c>
      <c r="AI271" s="40">
        <f t="shared" si="92"/>
        <v>0</v>
      </c>
      <c r="AJ271" s="40"/>
      <c r="AK271" s="40"/>
      <c r="AL271" s="40"/>
      <c r="AM271" s="40">
        <f t="shared" si="92"/>
        <v>0.2</v>
      </c>
      <c r="AN271" s="40">
        <f t="shared" si="92"/>
        <v>9.0000000000000024E-2</v>
      </c>
      <c r="AO271" s="40"/>
      <c r="AP271" s="41"/>
      <c r="AQ271" s="41"/>
      <c r="AR271" s="13"/>
    </row>
    <row r="272" spans="1:53" ht="15" customHeight="1">
      <c r="A272" s="1">
        <v>1</v>
      </c>
      <c r="B272" s="1">
        <v>168</v>
      </c>
      <c r="C272" s="2" t="s">
        <v>484</v>
      </c>
      <c r="D272" s="6" t="s">
        <v>299</v>
      </c>
      <c r="E272" s="6" t="s">
        <v>75</v>
      </c>
      <c r="F272" s="4">
        <f>G272+H272</f>
        <v>0.29000000000000004</v>
      </c>
      <c r="G272" s="4"/>
      <c r="H272" s="4">
        <f>SUM(I272:AI272)</f>
        <v>0.29000000000000004</v>
      </c>
      <c r="I272" s="3"/>
      <c r="J272" s="3"/>
      <c r="K272" s="3"/>
      <c r="L272" s="3">
        <v>0.2</v>
      </c>
      <c r="M272" s="3"/>
      <c r="N272" s="3"/>
      <c r="O272" s="3"/>
      <c r="P272" s="3"/>
      <c r="Q272" s="3"/>
      <c r="R272" s="3"/>
      <c r="S272" s="3"/>
      <c r="T272" s="3"/>
      <c r="U272" s="3"/>
      <c r="V272" s="3"/>
      <c r="W272" s="3"/>
      <c r="X272" s="3"/>
      <c r="Y272" s="3"/>
      <c r="Z272" s="3"/>
      <c r="AA272" s="3"/>
      <c r="AB272" s="3"/>
      <c r="AC272" s="3"/>
      <c r="AD272" s="3"/>
      <c r="AE272" s="3"/>
      <c r="AF272" s="3">
        <v>0.09</v>
      </c>
      <c r="AG272" s="3"/>
      <c r="AH272" s="3"/>
      <c r="AI272" s="3"/>
      <c r="AJ272" s="5" t="s">
        <v>46</v>
      </c>
      <c r="AK272" s="5" t="s">
        <v>63</v>
      </c>
      <c r="AL272" s="5" t="s">
        <v>531</v>
      </c>
      <c r="AM272" s="113">
        <v>0.2</v>
      </c>
      <c r="AN272" s="4">
        <f>H272-AM272</f>
        <v>9.0000000000000024E-2</v>
      </c>
      <c r="AO272" s="5"/>
      <c r="AP272" s="6"/>
      <c r="AQ272" s="55"/>
      <c r="AR272" s="7"/>
    </row>
    <row r="273" spans="1:53" s="14" customFormat="1" ht="15" customHeight="1">
      <c r="A273" s="36">
        <v>8.3000000000000007</v>
      </c>
      <c r="B273" s="37"/>
      <c r="C273" s="49" t="s">
        <v>713</v>
      </c>
      <c r="D273" s="41"/>
      <c r="E273" s="41"/>
      <c r="F273" s="40">
        <f>G273+H273</f>
        <v>1.23</v>
      </c>
      <c r="G273" s="40">
        <f>SUM(G274:G278)</f>
        <v>0</v>
      </c>
      <c r="H273" s="40">
        <f t="shared" ref="H273:AN273" si="93">SUM(H274:H278)</f>
        <v>1.23</v>
      </c>
      <c r="I273" s="40">
        <f t="shared" si="93"/>
        <v>0.3</v>
      </c>
      <c r="J273" s="40">
        <f t="shared" si="93"/>
        <v>0</v>
      </c>
      <c r="K273" s="40">
        <f t="shared" si="93"/>
        <v>0.21</v>
      </c>
      <c r="L273" s="40">
        <f t="shared" si="93"/>
        <v>0.44</v>
      </c>
      <c r="M273" s="40">
        <f t="shared" si="93"/>
        <v>0</v>
      </c>
      <c r="N273" s="40">
        <f t="shared" si="93"/>
        <v>0</v>
      </c>
      <c r="O273" s="40">
        <f t="shared" si="93"/>
        <v>0</v>
      </c>
      <c r="P273" s="40">
        <f t="shared" si="93"/>
        <v>0</v>
      </c>
      <c r="Q273" s="40">
        <f t="shared" si="93"/>
        <v>0</v>
      </c>
      <c r="R273" s="40">
        <f t="shared" si="93"/>
        <v>0</v>
      </c>
      <c r="S273" s="40">
        <f t="shared" si="93"/>
        <v>0</v>
      </c>
      <c r="T273" s="40">
        <f t="shared" si="93"/>
        <v>0</v>
      </c>
      <c r="U273" s="40">
        <f t="shared" si="93"/>
        <v>0.28000000000000003</v>
      </c>
      <c r="V273" s="40">
        <f t="shared" si="93"/>
        <v>0</v>
      </c>
      <c r="W273" s="40">
        <f t="shared" si="93"/>
        <v>0</v>
      </c>
      <c r="X273" s="40">
        <f t="shared" si="93"/>
        <v>0</v>
      </c>
      <c r="Y273" s="40">
        <f t="shared" si="93"/>
        <v>0</v>
      </c>
      <c r="Z273" s="40">
        <f t="shared" si="93"/>
        <v>0</v>
      </c>
      <c r="AA273" s="40">
        <f t="shared" si="93"/>
        <v>0</v>
      </c>
      <c r="AB273" s="40">
        <f t="shared" si="93"/>
        <v>0</v>
      </c>
      <c r="AC273" s="40">
        <f t="shared" si="93"/>
        <v>0</v>
      </c>
      <c r="AD273" s="40">
        <f t="shared" si="93"/>
        <v>0</v>
      </c>
      <c r="AE273" s="40">
        <f t="shared" si="93"/>
        <v>0</v>
      </c>
      <c r="AF273" s="40">
        <f t="shared" si="93"/>
        <v>0</v>
      </c>
      <c r="AG273" s="40">
        <f t="shared" si="93"/>
        <v>0</v>
      </c>
      <c r="AH273" s="40">
        <f t="shared" si="93"/>
        <v>0</v>
      </c>
      <c r="AI273" s="40">
        <f t="shared" si="93"/>
        <v>0</v>
      </c>
      <c r="AJ273" s="40"/>
      <c r="AK273" s="40"/>
      <c r="AL273" s="40"/>
      <c r="AM273" s="40">
        <f t="shared" si="93"/>
        <v>0</v>
      </c>
      <c r="AN273" s="40">
        <f t="shared" si="93"/>
        <v>1.23</v>
      </c>
      <c r="AO273" s="40"/>
      <c r="AP273" s="41"/>
      <c r="AQ273" s="36"/>
      <c r="AR273" s="13"/>
    </row>
    <row r="274" spans="1:53" ht="15" customHeight="1">
      <c r="A274" s="1">
        <v>1</v>
      </c>
      <c r="B274" s="1">
        <v>178</v>
      </c>
      <c r="C274" s="2" t="s">
        <v>378</v>
      </c>
      <c r="D274" s="3" t="s">
        <v>326</v>
      </c>
      <c r="E274" s="3" t="s">
        <v>75</v>
      </c>
      <c r="F274" s="4">
        <f t="shared" si="91"/>
        <v>0.3</v>
      </c>
      <c r="G274" s="4"/>
      <c r="H274" s="4">
        <f t="shared" si="90"/>
        <v>0.3</v>
      </c>
      <c r="I274" s="3">
        <v>0.3</v>
      </c>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5" t="s">
        <v>42</v>
      </c>
      <c r="AK274" s="5"/>
      <c r="AL274" s="5" t="s">
        <v>385</v>
      </c>
      <c r="AM274" s="4"/>
      <c r="AN274" s="4">
        <f>H274-AM274</f>
        <v>0.3</v>
      </c>
      <c r="AO274" s="5"/>
      <c r="AP274" s="6"/>
      <c r="AQ274" s="6"/>
      <c r="AR274" s="7"/>
    </row>
    <row r="275" spans="1:53">
      <c r="A275" s="1">
        <v>2</v>
      </c>
      <c r="B275" s="1"/>
      <c r="C275" s="2" t="s">
        <v>705</v>
      </c>
      <c r="D275" s="3" t="s">
        <v>326</v>
      </c>
      <c r="E275" s="3" t="s">
        <v>75</v>
      </c>
      <c r="F275" s="4">
        <f t="shared" si="91"/>
        <v>0.38</v>
      </c>
      <c r="G275" s="4"/>
      <c r="H275" s="4">
        <f t="shared" si="90"/>
        <v>0.38</v>
      </c>
      <c r="I275" s="3"/>
      <c r="J275" s="3"/>
      <c r="K275" s="3"/>
      <c r="L275" s="3">
        <v>0.38</v>
      </c>
      <c r="M275" s="3"/>
      <c r="N275" s="3"/>
      <c r="O275" s="3"/>
      <c r="P275" s="3"/>
      <c r="Q275" s="3"/>
      <c r="R275" s="3"/>
      <c r="S275" s="3"/>
      <c r="T275" s="3"/>
      <c r="U275" s="3"/>
      <c r="V275" s="3"/>
      <c r="W275" s="3"/>
      <c r="X275" s="3"/>
      <c r="Y275" s="3"/>
      <c r="Z275" s="3"/>
      <c r="AA275" s="3"/>
      <c r="AB275" s="3"/>
      <c r="AC275" s="3"/>
      <c r="AD275" s="3"/>
      <c r="AE275" s="3"/>
      <c r="AF275" s="3"/>
      <c r="AG275" s="3"/>
      <c r="AH275" s="3"/>
      <c r="AI275" s="3"/>
      <c r="AJ275" s="5"/>
      <c r="AK275" s="5"/>
      <c r="AL275" s="5" t="s">
        <v>667</v>
      </c>
      <c r="AM275" s="4"/>
      <c r="AN275" s="4">
        <f>H275-AM275</f>
        <v>0.38</v>
      </c>
      <c r="AO275" s="5"/>
      <c r="AP275" s="6"/>
      <c r="AQ275" s="6"/>
      <c r="AR275" s="7"/>
    </row>
    <row r="276" spans="1:53">
      <c r="A276" s="1">
        <v>3</v>
      </c>
      <c r="B276" s="1"/>
      <c r="C276" s="2" t="s">
        <v>706</v>
      </c>
      <c r="D276" s="3" t="s">
        <v>326</v>
      </c>
      <c r="E276" s="3" t="s">
        <v>75</v>
      </c>
      <c r="F276" s="4">
        <f t="shared" si="91"/>
        <v>0.21</v>
      </c>
      <c r="G276" s="4"/>
      <c r="H276" s="4">
        <f t="shared" si="90"/>
        <v>0.21</v>
      </c>
      <c r="I276" s="3"/>
      <c r="J276" s="3"/>
      <c r="K276" s="3"/>
      <c r="L276" s="3"/>
      <c r="M276" s="3"/>
      <c r="N276" s="3"/>
      <c r="O276" s="3"/>
      <c r="P276" s="3"/>
      <c r="Q276" s="3"/>
      <c r="R276" s="3"/>
      <c r="S276" s="3"/>
      <c r="T276" s="3"/>
      <c r="U276" s="3">
        <v>0.21</v>
      </c>
      <c r="V276" s="3"/>
      <c r="W276" s="3"/>
      <c r="X276" s="3"/>
      <c r="Y276" s="3"/>
      <c r="Z276" s="3"/>
      <c r="AA276" s="3"/>
      <c r="AB276" s="3"/>
      <c r="AC276" s="3"/>
      <c r="AD276" s="3"/>
      <c r="AE276" s="3"/>
      <c r="AF276" s="3"/>
      <c r="AG276" s="3"/>
      <c r="AH276" s="3"/>
      <c r="AI276" s="3"/>
      <c r="AJ276" s="5"/>
      <c r="AK276" s="5"/>
      <c r="AL276" s="5" t="s">
        <v>667</v>
      </c>
      <c r="AM276" s="4"/>
      <c r="AN276" s="4">
        <f>H276-AM276</f>
        <v>0.21</v>
      </c>
      <c r="AO276" s="5"/>
      <c r="AP276" s="6"/>
      <c r="AQ276" s="6"/>
      <c r="AR276" s="7"/>
    </row>
    <row r="277" spans="1:53">
      <c r="A277" s="1">
        <v>4</v>
      </c>
      <c r="B277" s="1">
        <v>179</v>
      </c>
      <c r="C277" s="2" t="s">
        <v>688</v>
      </c>
      <c r="D277" s="3" t="s">
        <v>330</v>
      </c>
      <c r="E277" s="3" t="s">
        <v>75</v>
      </c>
      <c r="F277" s="4">
        <f t="shared" si="91"/>
        <v>0.06</v>
      </c>
      <c r="G277" s="4"/>
      <c r="H277" s="4">
        <f t="shared" si="90"/>
        <v>0.06</v>
      </c>
      <c r="I277" s="3"/>
      <c r="J277" s="3"/>
      <c r="K277" s="3"/>
      <c r="L277" s="3">
        <v>0.06</v>
      </c>
      <c r="M277" s="3"/>
      <c r="N277" s="3"/>
      <c r="O277" s="3"/>
      <c r="P277" s="3"/>
      <c r="Q277" s="3"/>
      <c r="R277" s="3"/>
      <c r="S277" s="3"/>
      <c r="T277" s="3"/>
      <c r="U277" s="3"/>
      <c r="V277" s="3"/>
      <c r="W277" s="3"/>
      <c r="X277" s="3"/>
      <c r="Y277" s="3"/>
      <c r="Z277" s="3"/>
      <c r="AA277" s="3"/>
      <c r="AB277" s="3"/>
      <c r="AC277" s="3"/>
      <c r="AD277" s="3"/>
      <c r="AE277" s="3"/>
      <c r="AF277" s="3"/>
      <c r="AG277" s="3"/>
      <c r="AH277" s="3"/>
      <c r="AI277" s="3"/>
      <c r="AJ277" s="5" t="s">
        <v>42</v>
      </c>
      <c r="AK277" s="5"/>
      <c r="AL277" s="5" t="s">
        <v>385</v>
      </c>
      <c r="AM277" s="4"/>
      <c r="AN277" s="4">
        <f>H277-AM277</f>
        <v>0.06</v>
      </c>
      <c r="AO277" s="5"/>
      <c r="AP277" s="6"/>
      <c r="AQ277" s="6"/>
      <c r="AR277" s="7"/>
    </row>
    <row r="278" spans="1:53">
      <c r="A278" s="1">
        <v>5</v>
      </c>
      <c r="B278" s="1"/>
      <c r="C278" s="2" t="s">
        <v>673</v>
      </c>
      <c r="D278" s="3" t="s">
        <v>327</v>
      </c>
      <c r="E278" s="3" t="s">
        <v>75</v>
      </c>
      <c r="F278" s="4">
        <f t="shared" si="91"/>
        <v>0.28000000000000003</v>
      </c>
      <c r="G278" s="4"/>
      <c r="H278" s="4">
        <f t="shared" si="90"/>
        <v>0.28000000000000003</v>
      </c>
      <c r="I278" s="3"/>
      <c r="J278" s="3"/>
      <c r="K278" s="3">
        <v>0.21</v>
      </c>
      <c r="L278" s="3"/>
      <c r="M278" s="3"/>
      <c r="N278" s="3"/>
      <c r="O278" s="3"/>
      <c r="P278" s="3"/>
      <c r="Q278" s="3"/>
      <c r="R278" s="3"/>
      <c r="S278" s="3"/>
      <c r="T278" s="3"/>
      <c r="U278" s="3">
        <v>7.0000000000000007E-2</v>
      </c>
      <c r="V278" s="3"/>
      <c r="W278" s="3"/>
      <c r="X278" s="3"/>
      <c r="Y278" s="3"/>
      <c r="Z278" s="3"/>
      <c r="AA278" s="3"/>
      <c r="AB278" s="3"/>
      <c r="AC278" s="3"/>
      <c r="AD278" s="3"/>
      <c r="AE278" s="3"/>
      <c r="AF278" s="3"/>
      <c r="AG278" s="3"/>
      <c r="AH278" s="3"/>
      <c r="AI278" s="3"/>
      <c r="AJ278" s="5"/>
      <c r="AK278" s="5"/>
      <c r="AL278" s="5" t="s">
        <v>667</v>
      </c>
      <c r="AM278" s="4"/>
      <c r="AN278" s="4">
        <f>H278-AM278</f>
        <v>0.28000000000000003</v>
      </c>
      <c r="AO278" s="5"/>
      <c r="AP278" s="6"/>
      <c r="AQ278" s="6"/>
      <c r="AR278" s="7"/>
    </row>
    <row r="279" spans="1:53" s="14" customFormat="1" ht="13.5">
      <c r="A279" s="36">
        <v>8.4</v>
      </c>
      <c r="B279" s="37"/>
      <c r="C279" s="38" t="s">
        <v>720</v>
      </c>
      <c r="D279" s="48"/>
      <c r="E279" s="48"/>
      <c r="F279" s="40">
        <f>F280</f>
        <v>0</v>
      </c>
      <c r="G279" s="40">
        <f t="shared" ref="G279:AO279" si="94">G280</f>
        <v>0</v>
      </c>
      <c r="H279" s="40">
        <f t="shared" si="94"/>
        <v>0</v>
      </c>
      <c r="I279" s="40">
        <f t="shared" si="94"/>
        <v>0</v>
      </c>
      <c r="J279" s="40">
        <f t="shared" si="94"/>
        <v>0</v>
      </c>
      <c r="K279" s="40">
        <f t="shared" si="94"/>
        <v>0</v>
      </c>
      <c r="L279" s="40">
        <f t="shared" si="94"/>
        <v>0</v>
      </c>
      <c r="M279" s="40">
        <f t="shared" si="94"/>
        <v>0</v>
      </c>
      <c r="N279" s="40">
        <f t="shared" si="94"/>
        <v>0</v>
      </c>
      <c r="O279" s="40">
        <f t="shared" si="94"/>
        <v>0</v>
      </c>
      <c r="P279" s="40">
        <f t="shared" si="94"/>
        <v>0</v>
      </c>
      <c r="Q279" s="40">
        <f t="shared" si="94"/>
        <v>0</v>
      </c>
      <c r="R279" s="40">
        <f t="shared" si="94"/>
        <v>0</v>
      </c>
      <c r="S279" s="40">
        <f t="shared" si="94"/>
        <v>0</v>
      </c>
      <c r="T279" s="40">
        <f t="shared" si="94"/>
        <v>0</v>
      </c>
      <c r="U279" s="40">
        <f t="shared" si="94"/>
        <v>0</v>
      </c>
      <c r="V279" s="40">
        <f t="shared" si="94"/>
        <v>0</v>
      </c>
      <c r="W279" s="40">
        <f t="shared" si="94"/>
        <v>0</v>
      </c>
      <c r="X279" s="40">
        <f t="shared" si="94"/>
        <v>0</v>
      </c>
      <c r="Y279" s="40">
        <f t="shared" si="94"/>
        <v>0</v>
      </c>
      <c r="Z279" s="40">
        <f t="shared" si="94"/>
        <v>0</v>
      </c>
      <c r="AA279" s="40">
        <f t="shared" si="94"/>
        <v>0</v>
      </c>
      <c r="AB279" s="40">
        <f t="shared" si="94"/>
        <v>0</v>
      </c>
      <c r="AC279" s="40">
        <f t="shared" si="94"/>
        <v>0</v>
      </c>
      <c r="AD279" s="40">
        <f t="shared" si="94"/>
        <v>0</v>
      </c>
      <c r="AE279" s="40">
        <f t="shared" si="94"/>
        <v>0</v>
      </c>
      <c r="AF279" s="40">
        <f t="shared" si="94"/>
        <v>0</v>
      </c>
      <c r="AG279" s="40">
        <f t="shared" si="94"/>
        <v>0</v>
      </c>
      <c r="AH279" s="40">
        <f t="shared" si="94"/>
        <v>0</v>
      </c>
      <c r="AI279" s="40">
        <f t="shared" si="94"/>
        <v>0</v>
      </c>
      <c r="AJ279" s="40">
        <f t="shared" si="94"/>
        <v>0</v>
      </c>
      <c r="AK279" s="40">
        <f t="shared" si="94"/>
        <v>0</v>
      </c>
      <c r="AL279" s="40"/>
      <c r="AM279" s="40">
        <f t="shared" si="94"/>
        <v>0.13</v>
      </c>
      <c r="AN279" s="40">
        <f t="shared" si="94"/>
        <v>-0.13</v>
      </c>
      <c r="AO279" s="40">
        <f t="shared" si="94"/>
        <v>0</v>
      </c>
      <c r="AP279" s="41"/>
      <c r="AQ279" s="41"/>
      <c r="AR279" s="13"/>
    </row>
    <row r="280" spans="1:53">
      <c r="A280" s="1">
        <v>1</v>
      </c>
      <c r="B280" s="1"/>
      <c r="C280" s="2" t="s">
        <v>811</v>
      </c>
      <c r="D280" s="3" t="s">
        <v>323</v>
      </c>
      <c r="E280" s="3" t="s">
        <v>75</v>
      </c>
      <c r="F280" s="4"/>
      <c r="G280" s="4"/>
      <c r="H280" s="4"/>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5"/>
      <c r="AK280" s="5"/>
      <c r="AL280" s="5" t="s">
        <v>671</v>
      </c>
      <c r="AM280" s="4">
        <v>0.13</v>
      </c>
      <c r="AN280" s="4">
        <f>H280-AM280</f>
        <v>-0.13</v>
      </c>
      <c r="AO280" s="5"/>
      <c r="AP280" s="6"/>
      <c r="AQ280" s="6"/>
      <c r="AR280" s="7"/>
    </row>
    <row r="281" spans="1:53" ht="15" customHeight="1">
      <c r="A281" s="46" t="s">
        <v>19</v>
      </c>
      <c r="B281" s="36"/>
      <c r="C281" s="35" t="s">
        <v>76</v>
      </c>
      <c r="D281" s="3"/>
      <c r="E281" s="3"/>
      <c r="F281" s="83">
        <f>F282+F286</f>
        <v>3.93</v>
      </c>
      <c r="G281" s="83">
        <f t="shared" ref="G281:AN281" si="95">G282+G286</f>
        <v>1.82</v>
      </c>
      <c r="H281" s="83">
        <f>H282+H286</f>
        <v>2.1100000000000003</v>
      </c>
      <c r="I281" s="83">
        <f t="shared" si="95"/>
        <v>1.36</v>
      </c>
      <c r="J281" s="83">
        <f t="shared" si="95"/>
        <v>0</v>
      </c>
      <c r="K281" s="83">
        <f t="shared" si="95"/>
        <v>0</v>
      </c>
      <c r="L281" s="83">
        <f t="shared" si="95"/>
        <v>0.09</v>
      </c>
      <c r="M281" s="83">
        <f t="shared" si="95"/>
        <v>0</v>
      </c>
      <c r="N281" s="83">
        <f t="shared" si="95"/>
        <v>0.45</v>
      </c>
      <c r="O281" s="83">
        <f t="shared" si="95"/>
        <v>0</v>
      </c>
      <c r="P281" s="83">
        <f t="shared" si="95"/>
        <v>0.13</v>
      </c>
      <c r="Q281" s="83">
        <f t="shared" si="95"/>
        <v>0.08</v>
      </c>
      <c r="R281" s="83">
        <f t="shared" si="95"/>
        <v>0</v>
      </c>
      <c r="S281" s="83">
        <f t="shared" si="95"/>
        <v>0</v>
      </c>
      <c r="T281" s="83">
        <f t="shared" si="95"/>
        <v>0</v>
      </c>
      <c r="U281" s="83">
        <f t="shared" si="95"/>
        <v>0</v>
      </c>
      <c r="V281" s="83">
        <f t="shared" si="95"/>
        <v>0</v>
      </c>
      <c r="W281" s="83">
        <f t="shared" si="95"/>
        <v>0</v>
      </c>
      <c r="X281" s="83">
        <f t="shared" si="95"/>
        <v>0</v>
      </c>
      <c r="Y281" s="83">
        <f t="shared" si="95"/>
        <v>0</v>
      </c>
      <c r="Z281" s="83">
        <f t="shared" si="95"/>
        <v>0</v>
      </c>
      <c r="AA281" s="83">
        <f t="shared" si="95"/>
        <v>0</v>
      </c>
      <c r="AB281" s="83">
        <f t="shared" si="95"/>
        <v>0</v>
      </c>
      <c r="AC281" s="83">
        <f t="shared" si="95"/>
        <v>0</v>
      </c>
      <c r="AD281" s="83">
        <f t="shared" si="95"/>
        <v>0</v>
      </c>
      <c r="AE281" s="83">
        <f t="shared" si="95"/>
        <v>0</v>
      </c>
      <c r="AF281" s="83">
        <f t="shared" si="95"/>
        <v>0</v>
      </c>
      <c r="AG281" s="83">
        <f t="shared" si="95"/>
        <v>0</v>
      </c>
      <c r="AH281" s="83">
        <f t="shared" si="95"/>
        <v>0</v>
      </c>
      <c r="AI281" s="83">
        <f t="shared" si="95"/>
        <v>0</v>
      </c>
      <c r="AJ281" s="83"/>
      <c r="AK281" s="83"/>
      <c r="AL281" s="83"/>
      <c r="AM281" s="83">
        <f t="shared" si="95"/>
        <v>1.6300000000000001</v>
      </c>
      <c r="AN281" s="83">
        <f t="shared" si="95"/>
        <v>0.48</v>
      </c>
      <c r="AO281" s="83"/>
      <c r="AP281" s="81" t="s">
        <v>577</v>
      </c>
      <c r="AQ281" s="6"/>
      <c r="AR281" s="7"/>
    </row>
    <row r="282" spans="1:53" s="14" customFormat="1" ht="15" customHeight="1">
      <c r="A282" s="36">
        <v>9.1</v>
      </c>
      <c r="B282" s="36"/>
      <c r="C282" s="38" t="s">
        <v>711</v>
      </c>
      <c r="D282" s="48"/>
      <c r="E282" s="48"/>
      <c r="F282" s="40">
        <f>G282+H282</f>
        <v>3.45</v>
      </c>
      <c r="G282" s="40">
        <f>SUM(G283:G285)</f>
        <v>1.82</v>
      </c>
      <c r="H282" s="40">
        <f t="shared" ref="H282:AN282" si="96">SUM(H283:H285)</f>
        <v>1.6300000000000001</v>
      </c>
      <c r="I282" s="40">
        <f t="shared" si="96"/>
        <v>1.36</v>
      </c>
      <c r="J282" s="40">
        <f t="shared" si="96"/>
        <v>0</v>
      </c>
      <c r="K282" s="40">
        <f t="shared" si="96"/>
        <v>0</v>
      </c>
      <c r="L282" s="40">
        <f t="shared" si="96"/>
        <v>0.06</v>
      </c>
      <c r="M282" s="40">
        <f t="shared" si="96"/>
        <v>0</v>
      </c>
      <c r="N282" s="40">
        <f t="shared" si="96"/>
        <v>0</v>
      </c>
      <c r="O282" s="40">
        <f t="shared" si="96"/>
        <v>0</v>
      </c>
      <c r="P282" s="40">
        <f t="shared" si="96"/>
        <v>0.13</v>
      </c>
      <c r="Q282" s="40">
        <f t="shared" si="96"/>
        <v>0.08</v>
      </c>
      <c r="R282" s="40">
        <f t="shared" si="96"/>
        <v>0</v>
      </c>
      <c r="S282" s="40">
        <f t="shared" si="96"/>
        <v>0</v>
      </c>
      <c r="T282" s="40">
        <f t="shared" si="96"/>
        <v>0</v>
      </c>
      <c r="U282" s="40">
        <f t="shared" si="96"/>
        <v>0</v>
      </c>
      <c r="V282" s="40">
        <f t="shared" si="96"/>
        <v>0</v>
      </c>
      <c r="W282" s="40">
        <f t="shared" si="96"/>
        <v>0</v>
      </c>
      <c r="X282" s="40">
        <f t="shared" si="96"/>
        <v>0</v>
      </c>
      <c r="Y282" s="40">
        <f t="shared" si="96"/>
        <v>0</v>
      </c>
      <c r="Z282" s="40">
        <f t="shared" si="96"/>
        <v>0</v>
      </c>
      <c r="AA282" s="40">
        <f t="shared" si="96"/>
        <v>0</v>
      </c>
      <c r="AB282" s="40">
        <f t="shared" si="96"/>
        <v>0</v>
      </c>
      <c r="AC282" s="40">
        <f t="shared" si="96"/>
        <v>0</v>
      </c>
      <c r="AD282" s="40">
        <f t="shared" si="96"/>
        <v>0</v>
      </c>
      <c r="AE282" s="40">
        <f t="shared" si="96"/>
        <v>0</v>
      </c>
      <c r="AF282" s="40">
        <f t="shared" si="96"/>
        <v>0</v>
      </c>
      <c r="AG282" s="40">
        <f t="shared" si="96"/>
        <v>0</v>
      </c>
      <c r="AH282" s="40">
        <f t="shared" si="96"/>
        <v>0</v>
      </c>
      <c r="AI282" s="40">
        <f t="shared" si="96"/>
        <v>0</v>
      </c>
      <c r="AJ282" s="40">
        <f t="shared" si="96"/>
        <v>0</v>
      </c>
      <c r="AK282" s="40">
        <f t="shared" si="96"/>
        <v>0</v>
      </c>
      <c r="AL282" s="40">
        <f t="shared" ref="AL282" si="97">SUM(AL283:AL285)</f>
        <v>0</v>
      </c>
      <c r="AM282" s="40">
        <f>SUM(AM283:AM285)</f>
        <v>1.6300000000000001</v>
      </c>
      <c r="AN282" s="40">
        <f t="shared" si="96"/>
        <v>0</v>
      </c>
      <c r="AO282" s="40">
        <f t="shared" ref="AO282" si="98">SUM(AO283:AO285)</f>
        <v>0</v>
      </c>
      <c r="AP282" s="41"/>
      <c r="AQ282" s="41"/>
      <c r="AR282" s="13"/>
    </row>
    <row r="283" spans="1:53">
      <c r="A283" s="1">
        <v>1</v>
      </c>
      <c r="B283" s="1">
        <v>180</v>
      </c>
      <c r="C283" s="2" t="s">
        <v>527</v>
      </c>
      <c r="D283" s="3" t="s">
        <v>257</v>
      </c>
      <c r="E283" s="3" t="s">
        <v>77</v>
      </c>
      <c r="F283" s="4">
        <f t="shared" si="65"/>
        <v>2.9699999999999998</v>
      </c>
      <c r="G283" s="4">
        <v>1.47</v>
      </c>
      <c r="H283" s="4">
        <f t="shared" ref="H283:H288" si="99">SUM(I283:AI283)</f>
        <v>1.5</v>
      </c>
      <c r="I283" s="3">
        <v>1.29</v>
      </c>
      <c r="J283" s="3"/>
      <c r="K283" s="3"/>
      <c r="L283" s="3"/>
      <c r="M283" s="3"/>
      <c r="N283" s="3"/>
      <c r="O283" s="3"/>
      <c r="P283" s="3">
        <v>0.13</v>
      </c>
      <c r="Q283" s="3">
        <v>0.08</v>
      </c>
      <c r="R283" s="3"/>
      <c r="S283" s="3"/>
      <c r="T283" s="3"/>
      <c r="U283" s="3"/>
      <c r="V283" s="3"/>
      <c r="W283" s="3"/>
      <c r="X283" s="3"/>
      <c r="Y283" s="3"/>
      <c r="Z283" s="3"/>
      <c r="AA283" s="3"/>
      <c r="AB283" s="3"/>
      <c r="AC283" s="3"/>
      <c r="AD283" s="3"/>
      <c r="AE283" s="3"/>
      <c r="AF283" s="3"/>
      <c r="AG283" s="3"/>
      <c r="AH283" s="3"/>
      <c r="AI283" s="3"/>
      <c r="AJ283" s="5" t="s">
        <v>46</v>
      </c>
      <c r="AK283" s="5" t="s">
        <v>63</v>
      </c>
      <c r="AL283" s="5" t="s">
        <v>43</v>
      </c>
      <c r="AM283" s="113">
        <v>1.5</v>
      </c>
      <c r="AN283" s="4">
        <f>H283-AM283</f>
        <v>0</v>
      </c>
      <c r="AO283" s="5"/>
      <c r="AP283" s="6"/>
      <c r="AQ283" s="6"/>
      <c r="AR283" s="7"/>
    </row>
    <row r="284" spans="1:53">
      <c r="A284" s="1">
        <v>2</v>
      </c>
      <c r="B284" s="1">
        <v>181</v>
      </c>
      <c r="C284" s="2" t="s">
        <v>134</v>
      </c>
      <c r="D284" s="3" t="s">
        <v>247</v>
      </c>
      <c r="E284" s="3" t="s">
        <v>77</v>
      </c>
      <c r="F284" s="4">
        <f t="shared" si="65"/>
        <v>0.16</v>
      </c>
      <c r="G284" s="4">
        <v>0.1</v>
      </c>
      <c r="H284" s="4">
        <f t="shared" si="99"/>
        <v>0.06</v>
      </c>
      <c r="I284" s="3"/>
      <c r="J284" s="3"/>
      <c r="K284" s="3"/>
      <c r="L284" s="3">
        <v>0.06</v>
      </c>
      <c r="M284" s="3"/>
      <c r="N284" s="3"/>
      <c r="O284" s="3"/>
      <c r="P284" s="3"/>
      <c r="Q284" s="3"/>
      <c r="R284" s="3"/>
      <c r="S284" s="3"/>
      <c r="T284" s="3"/>
      <c r="U284" s="3"/>
      <c r="V284" s="3"/>
      <c r="W284" s="3"/>
      <c r="X284" s="3"/>
      <c r="Y284" s="3"/>
      <c r="Z284" s="3"/>
      <c r="AA284" s="3"/>
      <c r="AB284" s="3"/>
      <c r="AC284" s="3"/>
      <c r="AD284" s="3"/>
      <c r="AE284" s="3"/>
      <c r="AF284" s="3"/>
      <c r="AG284" s="3"/>
      <c r="AH284" s="3"/>
      <c r="AI284" s="3"/>
      <c r="AJ284" s="5" t="s">
        <v>58</v>
      </c>
      <c r="AK284" s="5"/>
      <c r="AL284" s="5" t="s">
        <v>43</v>
      </c>
      <c r="AM284" s="4">
        <v>0.06</v>
      </c>
      <c r="AN284" s="4">
        <f>H284-AM284</f>
        <v>0</v>
      </c>
      <c r="AO284" s="5"/>
      <c r="AP284" s="6"/>
      <c r="AQ284" s="6"/>
      <c r="AR284" s="7"/>
    </row>
    <row r="285" spans="1:53">
      <c r="A285" s="1">
        <v>3</v>
      </c>
      <c r="B285" s="1">
        <v>182</v>
      </c>
      <c r="C285" s="2" t="s">
        <v>134</v>
      </c>
      <c r="D285" s="3" t="s">
        <v>300</v>
      </c>
      <c r="E285" s="3" t="s">
        <v>77</v>
      </c>
      <c r="F285" s="4">
        <f t="shared" si="65"/>
        <v>0.32</v>
      </c>
      <c r="G285" s="4">
        <v>0.25</v>
      </c>
      <c r="H285" s="4">
        <f t="shared" si="99"/>
        <v>7.0000000000000007E-2</v>
      </c>
      <c r="I285" s="3">
        <v>7.0000000000000007E-2</v>
      </c>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5" t="s">
        <v>42</v>
      </c>
      <c r="AK285" s="5"/>
      <c r="AL285" s="5" t="s">
        <v>43</v>
      </c>
      <c r="AM285" s="4">
        <v>7.0000000000000007E-2</v>
      </c>
      <c r="AN285" s="4">
        <f>H285-AM285</f>
        <v>0</v>
      </c>
      <c r="AO285" s="5"/>
      <c r="AP285" s="6"/>
      <c r="AQ285" s="6"/>
      <c r="AR285" s="7"/>
      <c r="BA285" s="16"/>
    </row>
    <row r="286" spans="1:53" s="14" customFormat="1" ht="13.5">
      <c r="A286" s="36">
        <v>9.1999999999999993</v>
      </c>
      <c r="B286" s="37"/>
      <c r="C286" s="38" t="s">
        <v>713</v>
      </c>
      <c r="D286" s="48"/>
      <c r="E286" s="48"/>
      <c r="F286" s="40">
        <f>G286+H286</f>
        <v>0.48</v>
      </c>
      <c r="G286" s="40">
        <f t="shared" ref="G286:AN286" si="100">SUM(G287:G288)</f>
        <v>0</v>
      </c>
      <c r="H286" s="40">
        <f t="shared" si="100"/>
        <v>0.48</v>
      </c>
      <c r="I286" s="48">
        <f t="shared" si="100"/>
        <v>0</v>
      </c>
      <c r="J286" s="48">
        <f t="shared" si="100"/>
        <v>0</v>
      </c>
      <c r="K286" s="48">
        <f t="shared" si="100"/>
        <v>0</v>
      </c>
      <c r="L286" s="48">
        <f t="shared" si="100"/>
        <v>0.03</v>
      </c>
      <c r="M286" s="48">
        <f t="shared" si="100"/>
        <v>0</v>
      </c>
      <c r="N286" s="48">
        <f t="shared" si="100"/>
        <v>0.45</v>
      </c>
      <c r="O286" s="48">
        <f t="shared" si="100"/>
        <v>0</v>
      </c>
      <c r="P286" s="48">
        <f t="shared" si="100"/>
        <v>0</v>
      </c>
      <c r="Q286" s="48">
        <f t="shared" si="100"/>
        <v>0</v>
      </c>
      <c r="R286" s="48">
        <f t="shared" si="100"/>
        <v>0</v>
      </c>
      <c r="S286" s="48">
        <f t="shared" si="100"/>
        <v>0</v>
      </c>
      <c r="T286" s="48">
        <f t="shared" si="100"/>
        <v>0</v>
      </c>
      <c r="U286" s="48">
        <f t="shared" si="100"/>
        <v>0</v>
      </c>
      <c r="V286" s="48">
        <f t="shared" si="100"/>
        <v>0</v>
      </c>
      <c r="W286" s="48">
        <f t="shared" si="100"/>
        <v>0</v>
      </c>
      <c r="X286" s="48">
        <f t="shared" si="100"/>
        <v>0</v>
      </c>
      <c r="Y286" s="48">
        <f t="shared" si="100"/>
        <v>0</v>
      </c>
      <c r="Z286" s="48">
        <f t="shared" si="100"/>
        <v>0</v>
      </c>
      <c r="AA286" s="48">
        <f t="shared" si="100"/>
        <v>0</v>
      </c>
      <c r="AB286" s="48">
        <f t="shared" si="100"/>
        <v>0</v>
      </c>
      <c r="AC286" s="48">
        <f t="shared" si="100"/>
        <v>0</v>
      </c>
      <c r="AD286" s="48">
        <f t="shared" si="100"/>
        <v>0</v>
      </c>
      <c r="AE286" s="48">
        <f t="shared" si="100"/>
        <v>0</v>
      </c>
      <c r="AF286" s="48">
        <f t="shared" si="100"/>
        <v>0</v>
      </c>
      <c r="AG286" s="48">
        <f t="shared" si="100"/>
        <v>0</v>
      </c>
      <c r="AH286" s="48">
        <f t="shared" si="100"/>
        <v>0</v>
      </c>
      <c r="AI286" s="48">
        <f t="shared" si="100"/>
        <v>0</v>
      </c>
      <c r="AJ286" s="62">
        <f t="shared" si="100"/>
        <v>0</v>
      </c>
      <c r="AK286" s="62">
        <f t="shared" si="100"/>
        <v>0</v>
      </c>
      <c r="AL286" s="62">
        <f t="shared" ref="AL286" si="101">SUM(AL287:AL288)</f>
        <v>0</v>
      </c>
      <c r="AM286" s="40">
        <f t="shared" si="100"/>
        <v>0</v>
      </c>
      <c r="AN286" s="40">
        <f t="shared" si="100"/>
        <v>0.48</v>
      </c>
      <c r="AO286" s="62">
        <f t="shared" ref="AO286" si="102">SUM(AO287:AO288)</f>
        <v>0</v>
      </c>
      <c r="AP286" s="41"/>
      <c r="AQ286" s="41"/>
      <c r="AR286" s="13"/>
      <c r="BA286" s="61"/>
    </row>
    <row r="287" spans="1:53">
      <c r="A287" s="1">
        <v>1</v>
      </c>
      <c r="B287" s="1">
        <v>184</v>
      </c>
      <c r="C287" s="2" t="s">
        <v>526</v>
      </c>
      <c r="D287" s="3" t="s">
        <v>7</v>
      </c>
      <c r="E287" s="3" t="s">
        <v>77</v>
      </c>
      <c r="F287" s="4">
        <f t="shared" si="65"/>
        <v>0.45</v>
      </c>
      <c r="G287" s="4"/>
      <c r="H287" s="4">
        <f t="shared" si="99"/>
        <v>0.45</v>
      </c>
      <c r="I287" s="3"/>
      <c r="J287" s="3"/>
      <c r="K287" s="3"/>
      <c r="L287" s="3"/>
      <c r="M287" s="3"/>
      <c r="N287" s="3">
        <v>0.45</v>
      </c>
      <c r="O287" s="3"/>
      <c r="P287" s="3"/>
      <c r="Q287" s="3"/>
      <c r="R287" s="3"/>
      <c r="S287" s="3"/>
      <c r="T287" s="3"/>
      <c r="U287" s="3"/>
      <c r="V287" s="3"/>
      <c r="W287" s="3"/>
      <c r="X287" s="3"/>
      <c r="Y287" s="3"/>
      <c r="Z287" s="3"/>
      <c r="AA287" s="3"/>
      <c r="AB287" s="3"/>
      <c r="AC287" s="3"/>
      <c r="AD287" s="3"/>
      <c r="AE287" s="3"/>
      <c r="AF287" s="3"/>
      <c r="AG287" s="3"/>
      <c r="AH287" s="3"/>
      <c r="AI287" s="3"/>
      <c r="AJ287" s="5" t="s">
        <v>42</v>
      </c>
      <c r="AK287" s="5"/>
      <c r="AL287" s="5" t="s">
        <v>385</v>
      </c>
      <c r="AM287" s="4"/>
      <c r="AN287" s="4">
        <f>H287-AM287</f>
        <v>0.45</v>
      </c>
      <c r="AO287" s="5"/>
      <c r="AP287" s="6"/>
      <c r="AQ287" s="6"/>
      <c r="AR287" s="7"/>
    </row>
    <row r="288" spans="1:53">
      <c r="A288" s="1">
        <v>2</v>
      </c>
      <c r="B288" s="1"/>
      <c r="C288" s="2" t="s">
        <v>134</v>
      </c>
      <c r="D288" s="3" t="s">
        <v>320</v>
      </c>
      <c r="E288" s="3" t="s">
        <v>77</v>
      </c>
      <c r="F288" s="4">
        <f t="shared" si="65"/>
        <v>0.03</v>
      </c>
      <c r="G288" s="4"/>
      <c r="H288" s="4">
        <f t="shared" si="99"/>
        <v>0.03</v>
      </c>
      <c r="I288" s="3"/>
      <c r="J288" s="3"/>
      <c r="K288" s="3"/>
      <c r="L288" s="3">
        <v>0.03</v>
      </c>
      <c r="M288" s="3"/>
      <c r="N288" s="3"/>
      <c r="O288" s="3"/>
      <c r="P288" s="3"/>
      <c r="Q288" s="3"/>
      <c r="R288" s="3"/>
      <c r="S288" s="3"/>
      <c r="T288" s="3"/>
      <c r="U288" s="3"/>
      <c r="V288" s="3"/>
      <c r="W288" s="3"/>
      <c r="X288" s="3"/>
      <c r="Y288" s="3"/>
      <c r="Z288" s="3"/>
      <c r="AA288" s="3"/>
      <c r="AB288" s="3"/>
      <c r="AC288" s="3"/>
      <c r="AD288" s="3"/>
      <c r="AE288" s="3"/>
      <c r="AF288" s="3"/>
      <c r="AG288" s="3"/>
      <c r="AH288" s="3"/>
      <c r="AI288" s="3"/>
      <c r="AJ288" s="5"/>
      <c r="AK288" s="5"/>
      <c r="AL288" s="5" t="s">
        <v>385</v>
      </c>
      <c r="AM288" s="4"/>
      <c r="AN288" s="4">
        <f>H288-AM288</f>
        <v>0.03</v>
      </c>
      <c r="AO288" s="5"/>
      <c r="AP288" s="6"/>
      <c r="AQ288" s="6"/>
      <c r="AR288" s="7"/>
    </row>
    <row r="289" spans="1:53" ht="15" customHeight="1">
      <c r="A289" s="46" t="s">
        <v>23</v>
      </c>
      <c r="B289" s="36"/>
      <c r="C289" s="35" t="s">
        <v>18</v>
      </c>
      <c r="D289" s="3"/>
      <c r="E289" s="3"/>
      <c r="F289" s="83">
        <f t="shared" ref="F289" si="103">F290+F314+F320+F322</f>
        <v>25.359999999999996</v>
      </c>
      <c r="G289" s="83">
        <f>G290+G314+G320+G322</f>
        <v>9.9099999999999984</v>
      </c>
      <c r="H289" s="83">
        <f t="shared" ref="H289:AN289" si="104">H290+H314+H320+H322</f>
        <v>15.449999999999998</v>
      </c>
      <c r="I289" s="83">
        <f t="shared" si="104"/>
        <v>9.0100000000000016</v>
      </c>
      <c r="J289" s="83">
        <f t="shared" si="104"/>
        <v>0</v>
      </c>
      <c r="K289" s="83">
        <f t="shared" si="104"/>
        <v>2.3600000000000003</v>
      </c>
      <c r="L289" s="83">
        <f t="shared" si="104"/>
        <v>2.61</v>
      </c>
      <c r="M289" s="83">
        <f t="shared" si="104"/>
        <v>0</v>
      </c>
      <c r="N289" s="83">
        <f t="shared" si="104"/>
        <v>0</v>
      </c>
      <c r="O289" s="83">
        <f t="shared" si="104"/>
        <v>0</v>
      </c>
      <c r="P289" s="83">
        <f t="shared" si="104"/>
        <v>0.25</v>
      </c>
      <c r="Q289" s="83">
        <f t="shared" si="104"/>
        <v>0.22</v>
      </c>
      <c r="R289" s="83">
        <f t="shared" si="104"/>
        <v>0.22</v>
      </c>
      <c r="S289" s="83">
        <f t="shared" si="104"/>
        <v>0.1</v>
      </c>
      <c r="T289" s="83">
        <f t="shared" si="104"/>
        <v>0</v>
      </c>
      <c r="U289" s="83">
        <f t="shared" si="104"/>
        <v>0.37</v>
      </c>
      <c r="V289" s="83">
        <f t="shared" si="104"/>
        <v>0</v>
      </c>
      <c r="W289" s="83">
        <f t="shared" si="104"/>
        <v>0</v>
      </c>
      <c r="X289" s="83">
        <f t="shared" si="104"/>
        <v>0.28999999999999998</v>
      </c>
      <c r="Y289" s="83">
        <f t="shared" si="104"/>
        <v>0</v>
      </c>
      <c r="Z289" s="83">
        <f t="shared" si="104"/>
        <v>0.02</v>
      </c>
      <c r="AA289" s="83">
        <f t="shared" si="104"/>
        <v>0</v>
      </c>
      <c r="AB289" s="83">
        <f t="shared" si="104"/>
        <v>0</v>
      </c>
      <c r="AC289" s="83">
        <f t="shared" si="104"/>
        <v>0</v>
      </c>
      <c r="AD289" s="83">
        <f t="shared" si="104"/>
        <v>0</v>
      </c>
      <c r="AE289" s="83">
        <f t="shared" si="104"/>
        <v>0</v>
      </c>
      <c r="AF289" s="83">
        <f t="shared" si="104"/>
        <v>0</v>
      </c>
      <c r="AG289" s="83">
        <f t="shared" si="104"/>
        <v>0</v>
      </c>
      <c r="AH289" s="83">
        <f t="shared" si="104"/>
        <v>0</v>
      </c>
      <c r="AI289" s="83">
        <f t="shared" si="104"/>
        <v>0</v>
      </c>
      <c r="AJ289" s="83">
        <f t="shared" si="104"/>
        <v>0</v>
      </c>
      <c r="AK289" s="83">
        <f t="shared" si="104"/>
        <v>0</v>
      </c>
      <c r="AL289" s="83">
        <f t="shared" si="104"/>
        <v>0</v>
      </c>
      <c r="AM289" s="83">
        <f t="shared" si="104"/>
        <v>14.29</v>
      </c>
      <c r="AN289" s="83">
        <f t="shared" si="104"/>
        <v>1.1600000000000004</v>
      </c>
      <c r="AO289" s="83">
        <f t="shared" ref="AO289" si="105">AO290+AO314+AO320+AO322</f>
        <v>0</v>
      </c>
      <c r="AP289" s="81" t="s">
        <v>578</v>
      </c>
      <c r="AQ289" s="6"/>
      <c r="AR289" s="7"/>
    </row>
    <row r="290" spans="1:53" s="14" customFormat="1" ht="15" customHeight="1">
      <c r="A290" s="36">
        <v>10.1</v>
      </c>
      <c r="B290" s="36"/>
      <c r="C290" s="49" t="s">
        <v>711</v>
      </c>
      <c r="D290" s="48"/>
      <c r="E290" s="48"/>
      <c r="F290" s="40">
        <f>G290+H290</f>
        <v>19.479999999999997</v>
      </c>
      <c r="G290" s="40">
        <f>SUM(G291:G313)</f>
        <v>8.9699999999999989</v>
      </c>
      <c r="H290" s="40">
        <f>SUM(H291:H313)</f>
        <v>10.509999999999998</v>
      </c>
      <c r="I290" s="40">
        <f>SUM(I291:I313)</f>
        <v>6.2200000000000006</v>
      </c>
      <c r="J290" s="40">
        <f t="shared" ref="J290:AN290" si="106">SUM(J291:J313)</f>
        <v>0</v>
      </c>
      <c r="K290" s="40">
        <f t="shared" si="106"/>
        <v>1.03</v>
      </c>
      <c r="L290" s="40">
        <f t="shared" si="106"/>
        <v>2.61</v>
      </c>
      <c r="M290" s="40">
        <f t="shared" si="106"/>
        <v>0</v>
      </c>
      <c r="N290" s="40">
        <f t="shared" si="106"/>
        <v>0</v>
      </c>
      <c r="O290" s="40">
        <f t="shared" si="106"/>
        <v>0</v>
      </c>
      <c r="P290" s="40">
        <f t="shared" si="106"/>
        <v>0.04</v>
      </c>
      <c r="Q290" s="40">
        <f t="shared" si="106"/>
        <v>0</v>
      </c>
      <c r="R290" s="40">
        <f t="shared" si="106"/>
        <v>0.22</v>
      </c>
      <c r="S290" s="40">
        <f t="shared" si="106"/>
        <v>0.1</v>
      </c>
      <c r="T290" s="40">
        <f t="shared" si="106"/>
        <v>0</v>
      </c>
      <c r="U290" s="40">
        <f t="shared" si="106"/>
        <v>0</v>
      </c>
      <c r="V290" s="40">
        <f t="shared" si="106"/>
        <v>0</v>
      </c>
      <c r="W290" s="40">
        <f t="shared" si="106"/>
        <v>0</v>
      </c>
      <c r="X290" s="40">
        <f t="shared" si="106"/>
        <v>0.28999999999999998</v>
      </c>
      <c r="Y290" s="40">
        <f t="shared" si="106"/>
        <v>0</v>
      </c>
      <c r="Z290" s="40">
        <f t="shared" si="106"/>
        <v>0</v>
      </c>
      <c r="AA290" s="40">
        <f t="shared" si="106"/>
        <v>0</v>
      </c>
      <c r="AB290" s="40">
        <f t="shared" si="106"/>
        <v>0</v>
      </c>
      <c r="AC290" s="40">
        <f t="shared" si="106"/>
        <v>0</v>
      </c>
      <c r="AD290" s="40">
        <f t="shared" si="106"/>
        <v>0</v>
      </c>
      <c r="AE290" s="40">
        <f t="shared" si="106"/>
        <v>0</v>
      </c>
      <c r="AF290" s="40">
        <f t="shared" si="106"/>
        <v>0</v>
      </c>
      <c r="AG290" s="40">
        <f t="shared" si="106"/>
        <v>0</v>
      </c>
      <c r="AH290" s="40">
        <f t="shared" si="106"/>
        <v>0</v>
      </c>
      <c r="AI290" s="40">
        <f t="shared" si="106"/>
        <v>0</v>
      </c>
      <c r="AJ290" s="40"/>
      <c r="AK290" s="40"/>
      <c r="AL290" s="40"/>
      <c r="AM290" s="40">
        <f t="shared" si="106"/>
        <v>10.509999999999998</v>
      </c>
      <c r="AN290" s="40">
        <f t="shared" si="106"/>
        <v>0</v>
      </c>
      <c r="AO290" s="40"/>
      <c r="AP290" s="41"/>
      <c r="AQ290" s="41"/>
      <c r="AR290" s="13"/>
    </row>
    <row r="291" spans="1:53">
      <c r="A291" s="1">
        <v>1</v>
      </c>
      <c r="B291" s="1">
        <v>187</v>
      </c>
      <c r="C291" s="2" t="s">
        <v>78</v>
      </c>
      <c r="D291" s="3" t="s">
        <v>299</v>
      </c>
      <c r="E291" s="6" t="s">
        <v>37</v>
      </c>
      <c r="F291" s="4">
        <f t="shared" ref="F291:F352" si="107">G291+H291</f>
        <v>0.7</v>
      </c>
      <c r="G291" s="4">
        <v>0.6</v>
      </c>
      <c r="H291" s="4">
        <f t="shared" ref="H291:H313" si="108">SUM(I291:AI291)</f>
        <v>0.1</v>
      </c>
      <c r="I291" s="6"/>
      <c r="J291" s="6"/>
      <c r="K291" s="6"/>
      <c r="L291" s="6">
        <v>0.1</v>
      </c>
      <c r="M291" s="6"/>
      <c r="N291" s="6"/>
      <c r="O291" s="6"/>
      <c r="P291" s="6"/>
      <c r="Q291" s="6"/>
      <c r="R291" s="6"/>
      <c r="S291" s="6"/>
      <c r="T291" s="6"/>
      <c r="U291" s="6"/>
      <c r="V291" s="6"/>
      <c r="W291" s="6"/>
      <c r="X291" s="6"/>
      <c r="Y291" s="6"/>
      <c r="Z291" s="6"/>
      <c r="AA291" s="6"/>
      <c r="AB291" s="6"/>
      <c r="AC291" s="6"/>
      <c r="AD291" s="6"/>
      <c r="AE291" s="6"/>
      <c r="AF291" s="6"/>
      <c r="AG291" s="6"/>
      <c r="AH291" s="6"/>
      <c r="AI291" s="6"/>
      <c r="AJ291" s="5" t="s">
        <v>62</v>
      </c>
      <c r="AK291" s="5"/>
      <c r="AL291" s="5" t="s">
        <v>43</v>
      </c>
      <c r="AM291" s="4">
        <v>0.1</v>
      </c>
      <c r="AN291" s="4">
        <f t="shared" ref="AN291:AN313" si="109">H291-AM291</f>
        <v>0</v>
      </c>
      <c r="AO291" s="5"/>
      <c r="AP291" s="6"/>
      <c r="AQ291" s="6"/>
      <c r="AR291" s="7"/>
    </row>
    <row r="292" spans="1:53">
      <c r="A292" s="1">
        <v>2</v>
      </c>
      <c r="B292" s="1">
        <v>188</v>
      </c>
      <c r="C292" s="2" t="s">
        <v>166</v>
      </c>
      <c r="D292" s="3" t="s">
        <v>295</v>
      </c>
      <c r="E292" s="6" t="s">
        <v>37</v>
      </c>
      <c r="F292" s="4">
        <f t="shared" si="107"/>
        <v>0.67999999999999994</v>
      </c>
      <c r="G292" s="4">
        <v>0.26</v>
      </c>
      <c r="H292" s="4">
        <f t="shared" si="108"/>
        <v>0.42</v>
      </c>
      <c r="I292" s="6"/>
      <c r="J292" s="6"/>
      <c r="K292" s="6"/>
      <c r="L292" s="6">
        <v>0.42</v>
      </c>
      <c r="M292" s="6"/>
      <c r="N292" s="6"/>
      <c r="O292" s="6"/>
      <c r="P292" s="6"/>
      <c r="Q292" s="6"/>
      <c r="R292" s="6"/>
      <c r="S292" s="6"/>
      <c r="T292" s="6"/>
      <c r="U292" s="6"/>
      <c r="V292" s="6"/>
      <c r="W292" s="6"/>
      <c r="X292" s="6"/>
      <c r="Y292" s="6"/>
      <c r="Z292" s="6"/>
      <c r="AA292" s="6"/>
      <c r="AB292" s="6"/>
      <c r="AC292" s="6"/>
      <c r="AD292" s="6"/>
      <c r="AE292" s="6"/>
      <c r="AF292" s="6"/>
      <c r="AG292" s="6"/>
      <c r="AH292" s="6"/>
      <c r="AI292" s="6"/>
      <c r="AJ292" s="5" t="s">
        <v>58</v>
      </c>
      <c r="AK292" s="5" t="s">
        <v>63</v>
      </c>
      <c r="AL292" s="5" t="s">
        <v>43</v>
      </c>
      <c r="AM292" s="4">
        <v>0.42</v>
      </c>
      <c r="AN292" s="4">
        <f t="shared" si="109"/>
        <v>0</v>
      </c>
      <c r="AO292" s="5"/>
      <c r="AP292" s="6"/>
      <c r="AQ292" s="6"/>
      <c r="AR292" s="7"/>
    </row>
    <row r="293" spans="1:53">
      <c r="A293" s="1">
        <v>3</v>
      </c>
      <c r="B293" s="1">
        <v>189</v>
      </c>
      <c r="C293" s="2" t="s">
        <v>489</v>
      </c>
      <c r="D293" s="3" t="s">
        <v>262</v>
      </c>
      <c r="E293" s="6" t="s">
        <v>37</v>
      </c>
      <c r="F293" s="4">
        <f t="shared" si="107"/>
        <v>0.54</v>
      </c>
      <c r="G293" s="4"/>
      <c r="H293" s="4">
        <f t="shared" si="108"/>
        <v>0.54</v>
      </c>
      <c r="I293" s="6"/>
      <c r="J293" s="6"/>
      <c r="K293" s="6">
        <v>0.54</v>
      </c>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5" t="s">
        <v>58</v>
      </c>
      <c r="AK293" s="5" t="s">
        <v>63</v>
      </c>
      <c r="AL293" s="5" t="s">
        <v>43</v>
      </c>
      <c r="AM293" s="4">
        <v>0.54</v>
      </c>
      <c r="AN293" s="4">
        <f t="shared" si="109"/>
        <v>0</v>
      </c>
      <c r="AO293" s="5"/>
      <c r="AP293" s="6"/>
      <c r="AQ293" s="6"/>
      <c r="AR293" s="7"/>
    </row>
    <row r="294" spans="1:53">
      <c r="A294" s="1">
        <v>4</v>
      </c>
      <c r="B294" s="1">
        <v>190</v>
      </c>
      <c r="C294" s="2" t="s">
        <v>122</v>
      </c>
      <c r="D294" s="3" t="s">
        <v>262</v>
      </c>
      <c r="E294" s="6" t="s">
        <v>37</v>
      </c>
      <c r="F294" s="4">
        <f t="shared" si="107"/>
        <v>0.26</v>
      </c>
      <c r="G294" s="4"/>
      <c r="H294" s="4">
        <f t="shared" si="108"/>
        <v>0.26</v>
      </c>
      <c r="I294" s="6"/>
      <c r="J294" s="6"/>
      <c r="K294" s="6">
        <v>0.26</v>
      </c>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5" t="s">
        <v>62</v>
      </c>
      <c r="AK294" s="5"/>
      <c r="AL294" s="5" t="s">
        <v>43</v>
      </c>
      <c r="AM294" s="4">
        <v>0.26</v>
      </c>
      <c r="AN294" s="4">
        <f t="shared" si="109"/>
        <v>0</v>
      </c>
      <c r="AO294" s="5"/>
      <c r="AP294" s="6"/>
      <c r="AQ294" s="6"/>
      <c r="AR294" s="7"/>
    </row>
    <row r="295" spans="1:53">
      <c r="A295" s="1">
        <v>5</v>
      </c>
      <c r="B295" s="1">
        <v>191</v>
      </c>
      <c r="C295" s="2" t="s">
        <v>78</v>
      </c>
      <c r="D295" s="3" t="s">
        <v>262</v>
      </c>
      <c r="E295" s="6" t="s">
        <v>37</v>
      </c>
      <c r="F295" s="4">
        <f t="shared" si="107"/>
        <v>0.11</v>
      </c>
      <c r="G295" s="4"/>
      <c r="H295" s="4">
        <f t="shared" si="108"/>
        <v>0.11</v>
      </c>
      <c r="I295" s="6"/>
      <c r="J295" s="6"/>
      <c r="K295" s="6">
        <v>0.11</v>
      </c>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5" t="s">
        <v>63</v>
      </c>
      <c r="AK295" s="5" t="s">
        <v>63</v>
      </c>
      <c r="AL295" s="5" t="s">
        <v>43</v>
      </c>
      <c r="AM295" s="4">
        <v>0.11</v>
      </c>
      <c r="AN295" s="4">
        <f t="shared" si="109"/>
        <v>0</v>
      </c>
      <c r="AO295" s="5"/>
      <c r="AP295" s="6"/>
      <c r="AQ295" s="6"/>
      <c r="AR295" s="7"/>
    </row>
    <row r="296" spans="1:53" ht="16.5" customHeight="1">
      <c r="A296" s="1">
        <v>6</v>
      </c>
      <c r="B296" s="1">
        <v>192</v>
      </c>
      <c r="C296" s="2" t="s">
        <v>607</v>
      </c>
      <c r="D296" s="3" t="s">
        <v>297</v>
      </c>
      <c r="E296" s="6" t="s">
        <v>37</v>
      </c>
      <c r="F296" s="4">
        <f t="shared" si="107"/>
        <v>1.48</v>
      </c>
      <c r="G296" s="4"/>
      <c r="H296" s="4">
        <f t="shared" si="108"/>
        <v>1.48</v>
      </c>
      <c r="I296" s="6">
        <v>1.45</v>
      </c>
      <c r="J296" s="6"/>
      <c r="K296" s="6"/>
      <c r="L296" s="6"/>
      <c r="M296" s="6"/>
      <c r="N296" s="6"/>
      <c r="O296" s="6"/>
      <c r="P296" s="6">
        <v>0.03</v>
      </c>
      <c r="Q296" s="6"/>
      <c r="R296" s="6"/>
      <c r="S296" s="6"/>
      <c r="T296" s="6"/>
      <c r="U296" s="6"/>
      <c r="V296" s="6"/>
      <c r="W296" s="6"/>
      <c r="X296" s="6"/>
      <c r="Y296" s="6"/>
      <c r="Z296" s="6"/>
      <c r="AA296" s="6"/>
      <c r="AB296" s="6"/>
      <c r="AC296" s="6"/>
      <c r="AD296" s="6"/>
      <c r="AE296" s="6"/>
      <c r="AF296" s="6"/>
      <c r="AG296" s="6"/>
      <c r="AH296" s="6"/>
      <c r="AI296" s="6"/>
      <c r="AJ296" s="5" t="s">
        <v>44</v>
      </c>
      <c r="AK296" s="5" t="s">
        <v>63</v>
      </c>
      <c r="AL296" s="5" t="s">
        <v>43</v>
      </c>
      <c r="AM296" s="4">
        <v>1.48</v>
      </c>
      <c r="AN296" s="4">
        <f t="shared" si="109"/>
        <v>0</v>
      </c>
      <c r="AO296" s="5"/>
      <c r="AP296" s="6"/>
      <c r="AQ296" s="6"/>
      <c r="AR296" s="7"/>
    </row>
    <row r="297" spans="1:53">
      <c r="A297" s="1">
        <v>7</v>
      </c>
      <c r="B297" s="1">
        <v>193</v>
      </c>
      <c r="C297" s="2" t="s">
        <v>491</v>
      </c>
      <c r="D297" s="3" t="s">
        <v>297</v>
      </c>
      <c r="E297" s="6" t="s">
        <v>37</v>
      </c>
      <c r="F297" s="4">
        <f t="shared" si="107"/>
        <v>2</v>
      </c>
      <c r="G297" s="4"/>
      <c r="H297" s="4">
        <f t="shared" si="108"/>
        <v>2</v>
      </c>
      <c r="I297" s="55">
        <v>2</v>
      </c>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5" t="s">
        <v>63</v>
      </c>
      <c r="AK297" s="5"/>
      <c r="AL297" s="5" t="s">
        <v>43</v>
      </c>
      <c r="AM297" s="4">
        <v>2</v>
      </c>
      <c r="AN297" s="4">
        <f t="shared" si="109"/>
        <v>0</v>
      </c>
      <c r="AO297" s="5"/>
      <c r="AP297" s="6"/>
      <c r="AQ297" s="6"/>
      <c r="AR297" s="7"/>
    </row>
    <row r="298" spans="1:53" ht="20.25" customHeight="1">
      <c r="A298" s="1">
        <v>8</v>
      </c>
      <c r="B298" s="1">
        <v>195</v>
      </c>
      <c r="C298" s="2" t="s">
        <v>79</v>
      </c>
      <c r="D298" s="3" t="s">
        <v>257</v>
      </c>
      <c r="E298" s="6" t="s">
        <v>37</v>
      </c>
      <c r="F298" s="4">
        <f t="shared" si="107"/>
        <v>0.3</v>
      </c>
      <c r="G298" s="4">
        <v>0.21</v>
      </c>
      <c r="H298" s="4">
        <f t="shared" si="108"/>
        <v>0.09</v>
      </c>
      <c r="I298" s="6"/>
      <c r="J298" s="6"/>
      <c r="K298" s="6">
        <v>0.09</v>
      </c>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5" t="s">
        <v>63</v>
      </c>
      <c r="AK298" s="5"/>
      <c r="AL298" s="5" t="s">
        <v>43</v>
      </c>
      <c r="AM298" s="4">
        <v>0.09</v>
      </c>
      <c r="AN298" s="4">
        <f t="shared" si="109"/>
        <v>0</v>
      </c>
      <c r="AO298" s="5"/>
      <c r="AP298" s="6"/>
      <c r="AQ298" s="6"/>
      <c r="AR298" s="7"/>
    </row>
    <row r="299" spans="1:53">
      <c r="A299" s="1">
        <v>9</v>
      </c>
      <c r="B299" s="1">
        <v>196</v>
      </c>
      <c r="C299" s="2" t="s">
        <v>342</v>
      </c>
      <c r="D299" s="3" t="s">
        <v>257</v>
      </c>
      <c r="E299" s="6" t="s">
        <v>37</v>
      </c>
      <c r="F299" s="4">
        <f t="shared" si="107"/>
        <v>2</v>
      </c>
      <c r="G299" s="4"/>
      <c r="H299" s="4">
        <f t="shared" si="108"/>
        <v>2</v>
      </c>
      <c r="I299" s="6">
        <v>2</v>
      </c>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5" t="s">
        <v>62</v>
      </c>
      <c r="AK299" s="5"/>
      <c r="AL299" s="5" t="s">
        <v>43</v>
      </c>
      <c r="AM299" s="4">
        <v>2</v>
      </c>
      <c r="AN299" s="4">
        <f t="shared" si="109"/>
        <v>0</v>
      </c>
      <c r="AO299" s="5"/>
      <c r="AP299" s="6"/>
      <c r="AQ299" s="6"/>
      <c r="AR299" s="7"/>
    </row>
    <row r="300" spans="1:53">
      <c r="A300" s="1">
        <v>10</v>
      </c>
      <c r="B300" s="1">
        <v>197</v>
      </c>
      <c r="C300" s="2" t="s">
        <v>121</v>
      </c>
      <c r="D300" s="3" t="s">
        <v>300</v>
      </c>
      <c r="E300" s="6" t="s">
        <v>37</v>
      </c>
      <c r="F300" s="4">
        <f t="shared" si="107"/>
        <v>0.54</v>
      </c>
      <c r="G300" s="4">
        <v>0.39</v>
      </c>
      <c r="H300" s="4">
        <f t="shared" si="108"/>
        <v>0.15</v>
      </c>
      <c r="I300" s="6"/>
      <c r="J300" s="6"/>
      <c r="K300" s="6"/>
      <c r="L300" s="6">
        <v>0.15</v>
      </c>
      <c r="M300" s="6"/>
      <c r="N300" s="6"/>
      <c r="O300" s="6"/>
      <c r="P300" s="6"/>
      <c r="Q300" s="6"/>
      <c r="R300" s="6"/>
      <c r="S300" s="6"/>
      <c r="T300" s="6"/>
      <c r="U300" s="6"/>
      <c r="V300" s="6"/>
      <c r="W300" s="6"/>
      <c r="X300" s="6"/>
      <c r="Y300" s="6"/>
      <c r="Z300" s="6"/>
      <c r="AA300" s="6"/>
      <c r="AB300" s="6"/>
      <c r="AC300" s="6"/>
      <c r="AD300" s="6"/>
      <c r="AE300" s="6"/>
      <c r="AF300" s="6"/>
      <c r="AG300" s="6"/>
      <c r="AH300" s="6"/>
      <c r="AI300" s="6"/>
      <c r="AJ300" s="5" t="s">
        <v>42</v>
      </c>
      <c r="AK300" s="5"/>
      <c r="AL300" s="5" t="s">
        <v>43</v>
      </c>
      <c r="AM300" s="4">
        <v>0.15</v>
      </c>
      <c r="AN300" s="4">
        <f t="shared" si="109"/>
        <v>0</v>
      </c>
      <c r="AO300" s="5"/>
      <c r="AP300" s="6"/>
      <c r="AQ300" s="6"/>
      <c r="AR300" s="7"/>
      <c r="BA300" s="16"/>
    </row>
    <row r="301" spans="1:53">
      <c r="A301" s="1">
        <v>11</v>
      </c>
      <c r="B301" s="1">
        <v>198</v>
      </c>
      <c r="C301" s="2" t="s">
        <v>78</v>
      </c>
      <c r="D301" s="3" t="s">
        <v>300</v>
      </c>
      <c r="E301" s="6" t="s">
        <v>37</v>
      </c>
      <c r="F301" s="4">
        <f t="shared" si="107"/>
        <v>0.63</v>
      </c>
      <c r="G301" s="4">
        <v>0.53</v>
      </c>
      <c r="H301" s="4">
        <f t="shared" si="108"/>
        <v>0.1</v>
      </c>
      <c r="I301" s="6"/>
      <c r="J301" s="6"/>
      <c r="K301" s="6"/>
      <c r="L301" s="6">
        <v>0.1</v>
      </c>
      <c r="M301" s="6"/>
      <c r="N301" s="6"/>
      <c r="O301" s="6"/>
      <c r="P301" s="6"/>
      <c r="Q301" s="6"/>
      <c r="R301" s="6"/>
      <c r="S301" s="6"/>
      <c r="T301" s="6"/>
      <c r="U301" s="6"/>
      <c r="V301" s="6"/>
      <c r="W301" s="6"/>
      <c r="X301" s="6"/>
      <c r="Y301" s="6"/>
      <c r="Z301" s="6"/>
      <c r="AA301" s="6"/>
      <c r="AB301" s="6"/>
      <c r="AC301" s="6"/>
      <c r="AD301" s="6"/>
      <c r="AE301" s="6"/>
      <c r="AF301" s="6"/>
      <c r="AG301" s="6"/>
      <c r="AH301" s="6"/>
      <c r="AI301" s="6"/>
      <c r="AJ301" s="5" t="s">
        <v>63</v>
      </c>
      <c r="AK301" s="5" t="s">
        <v>63</v>
      </c>
      <c r="AL301" s="5" t="s">
        <v>43</v>
      </c>
      <c r="AM301" s="4">
        <v>0.1</v>
      </c>
      <c r="AN301" s="4">
        <f t="shared" si="109"/>
        <v>0</v>
      </c>
      <c r="AO301" s="5"/>
      <c r="AP301" s="6"/>
      <c r="AQ301" s="6"/>
      <c r="AR301" s="7"/>
      <c r="BA301" s="16"/>
    </row>
    <row r="302" spans="1:53">
      <c r="A302" s="1">
        <v>12</v>
      </c>
      <c r="B302" s="1">
        <v>199</v>
      </c>
      <c r="C302" s="2" t="s">
        <v>122</v>
      </c>
      <c r="D302" s="3" t="s">
        <v>300</v>
      </c>
      <c r="E302" s="6" t="s">
        <v>37</v>
      </c>
      <c r="F302" s="4">
        <f t="shared" si="107"/>
        <v>0.57999999999999996</v>
      </c>
      <c r="G302" s="4">
        <v>0.43</v>
      </c>
      <c r="H302" s="4">
        <f t="shared" si="108"/>
        <v>0.15</v>
      </c>
      <c r="I302" s="6">
        <v>0.15</v>
      </c>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5" t="s">
        <v>42</v>
      </c>
      <c r="AK302" s="5"/>
      <c r="AL302" s="5" t="s">
        <v>43</v>
      </c>
      <c r="AM302" s="4">
        <v>0.15</v>
      </c>
      <c r="AN302" s="4">
        <f t="shared" si="109"/>
        <v>0</v>
      </c>
      <c r="AO302" s="5"/>
      <c r="AP302" s="6"/>
      <c r="AQ302" s="6"/>
      <c r="AR302" s="7"/>
      <c r="BA302" s="16"/>
    </row>
    <row r="303" spans="1:53">
      <c r="A303" s="1">
        <v>13</v>
      </c>
      <c r="B303" s="1">
        <v>200</v>
      </c>
      <c r="C303" s="2" t="s">
        <v>490</v>
      </c>
      <c r="D303" s="3" t="s">
        <v>294</v>
      </c>
      <c r="E303" s="6" t="s">
        <v>37</v>
      </c>
      <c r="F303" s="4">
        <f t="shared" si="107"/>
        <v>0.52</v>
      </c>
      <c r="G303" s="4"/>
      <c r="H303" s="4">
        <f t="shared" si="108"/>
        <v>0.52</v>
      </c>
      <c r="I303" s="6"/>
      <c r="J303" s="6"/>
      <c r="K303" s="6"/>
      <c r="L303" s="6"/>
      <c r="M303" s="6"/>
      <c r="N303" s="6"/>
      <c r="O303" s="6"/>
      <c r="P303" s="6">
        <v>0.01</v>
      </c>
      <c r="Q303" s="6"/>
      <c r="R303" s="6">
        <v>0.22</v>
      </c>
      <c r="S303" s="6"/>
      <c r="T303" s="6"/>
      <c r="U303" s="6"/>
      <c r="V303" s="6"/>
      <c r="W303" s="6"/>
      <c r="X303" s="6">
        <v>0.28999999999999998</v>
      </c>
      <c r="Y303" s="6"/>
      <c r="Z303" s="6"/>
      <c r="AA303" s="6"/>
      <c r="AB303" s="6"/>
      <c r="AC303" s="6"/>
      <c r="AD303" s="6"/>
      <c r="AE303" s="6"/>
      <c r="AF303" s="6"/>
      <c r="AG303" s="6"/>
      <c r="AH303" s="6"/>
      <c r="AI303" s="6"/>
      <c r="AJ303" s="5" t="s">
        <v>58</v>
      </c>
      <c r="AK303" s="5" t="s">
        <v>63</v>
      </c>
      <c r="AL303" s="5" t="s">
        <v>43</v>
      </c>
      <c r="AM303" s="4">
        <v>0.52</v>
      </c>
      <c r="AN303" s="4">
        <f t="shared" si="109"/>
        <v>0</v>
      </c>
      <c r="AO303" s="5"/>
      <c r="AP303" s="6"/>
      <c r="AQ303" s="6"/>
      <c r="AR303" s="7"/>
    </row>
    <row r="304" spans="1:53">
      <c r="A304" s="1">
        <v>14</v>
      </c>
      <c r="B304" s="1">
        <v>201</v>
      </c>
      <c r="C304" s="2" t="s">
        <v>158</v>
      </c>
      <c r="D304" s="3" t="s">
        <v>294</v>
      </c>
      <c r="E304" s="6" t="s">
        <v>37</v>
      </c>
      <c r="F304" s="4">
        <f t="shared" si="107"/>
        <v>0.76</v>
      </c>
      <c r="G304" s="4">
        <v>0.51</v>
      </c>
      <c r="H304" s="4">
        <f t="shared" si="108"/>
        <v>0.25</v>
      </c>
      <c r="I304" s="6">
        <v>0.25</v>
      </c>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5" t="s">
        <v>42</v>
      </c>
      <c r="AK304" s="5"/>
      <c r="AL304" s="5" t="s">
        <v>43</v>
      </c>
      <c r="AM304" s="4">
        <v>0.25</v>
      </c>
      <c r="AN304" s="4">
        <f t="shared" si="109"/>
        <v>0</v>
      </c>
      <c r="AO304" s="5"/>
      <c r="AP304" s="6"/>
      <c r="AQ304" s="6"/>
      <c r="AR304" s="7"/>
    </row>
    <row r="305" spans="1:44">
      <c r="A305" s="1">
        <v>15</v>
      </c>
      <c r="B305" s="1">
        <v>202</v>
      </c>
      <c r="C305" s="2" t="s">
        <v>122</v>
      </c>
      <c r="D305" s="3" t="s">
        <v>294</v>
      </c>
      <c r="E305" s="6" t="s">
        <v>37</v>
      </c>
      <c r="F305" s="4">
        <f t="shared" si="107"/>
        <v>0.69</v>
      </c>
      <c r="G305" s="4">
        <v>0.47</v>
      </c>
      <c r="H305" s="4">
        <f t="shared" si="108"/>
        <v>0.22</v>
      </c>
      <c r="I305" s="6">
        <v>0.22</v>
      </c>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5" t="s">
        <v>42</v>
      </c>
      <c r="AK305" s="5"/>
      <c r="AL305" s="5" t="s">
        <v>43</v>
      </c>
      <c r="AM305" s="4">
        <v>0.22</v>
      </c>
      <c r="AN305" s="4">
        <f t="shared" si="109"/>
        <v>0</v>
      </c>
      <c r="AO305" s="5"/>
      <c r="AP305" s="6"/>
      <c r="AQ305" s="6"/>
      <c r="AR305" s="7"/>
    </row>
    <row r="306" spans="1:44">
      <c r="A306" s="1">
        <v>16</v>
      </c>
      <c r="B306" s="1">
        <v>204</v>
      </c>
      <c r="C306" s="2" t="s">
        <v>363</v>
      </c>
      <c r="D306" s="3" t="s">
        <v>292</v>
      </c>
      <c r="E306" s="6" t="s">
        <v>37</v>
      </c>
      <c r="F306" s="4">
        <f t="shared" si="107"/>
        <v>0.12</v>
      </c>
      <c r="G306" s="4"/>
      <c r="H306" s="4">
        <f t="shared" si="108"/>
        <v>0.12</v>
      </c>
      <c r="I306" s="6"/>
      <c r="J306" s="6"/>
      <c r="K306" s="6"/>
      <c r="L306" s="6">
        <v>0.12</v>
      </c>
      <c r="M306" s="6"/>
      <c r="N306" s="6"/>
      <c r="O306" s="6"/>
      <c r="P306" s="6"/>
      <c r="Q306" s="6"/>
      <c r="R306" s="6"/>
      <c r="S306" s="6"/>
      <c r="T306" s="6"/>
      <c r="U306" s="6"/>
      <c r="V306" s="6"/>
      <c r="W306" s="6"/>
      <c r="X306" s="6"/>
      <c r="Y306" s="6"/>
      <c r="Z306" s="6"/>
      <c r="AA306" s="6"/>
      <c r="AB306" s="6"/>
      <c r="AC306" s="6"/>
      <c r="AD306" s="6"/>
      <c r="AE306" s="6"/>
      <c r="AF306" s="6"/>
      <c r="AG306" s="6"/>
      <c r="AH306" s="6"/>
      <c r="AI306" s="6"/>
      <c r="AJ306" s="5" t="s">
        <v>63</v>
      </c>
      <c r="AK306" s="5"/>
      <c r="AL306" s="5" t="s">
        <v>43</v>
      </c>
      <c r="AM306" s="4">
        <v>0.12</v>
      </c>
      <c r="AN306" s="4">
        <f t="shared" si="109"/>
        <v>0</v>
      </c>
      <c r="AO306" s="5"/>
      <c r="AP306" s="6"/>
      <c r="AQ306" s="6"/>
      <c r="AR306" s="7"/>
    </row>
    <row r="307" spans="1:44">
      <c r="A307" s="1">
        <v>17</v>
      </c>
      <c r="B307" s="1">
        <v>205</v>
      </c>
      <c r="C307" s="2" t="s">
        <v>125</v>
      </c>
      <c r="D307" s="3" t="s">
        <v>292</v>
      </c>
      <c r="E307" s="6" t="s">
        <v>37</v>
      </c>
      <c r="F307" s="4">
        <f t="shared" si="107"/>
        <v>1.02</v>
      </c>
      <c r="G307" s="4">
        <v>0.51</v>
      </c>
      <c r="H307" s="4">
        <f t="shared" si="108"/>
        <v>0.51</v>
      </c>
      <c r="I307" s="6"/>
      <c r="J307" s="6"/>
      <c r="K307" s="6"/>
      <c r="L307" s="6">
        <v>0.51</v>
      </c>
      <c r="M307" s="6"/>
      <c r="N307" s="6"/>
      <c r="O307" s="6"/>
      <c r="P307" s="6"/>
      <c r="Q307" s="6"/>
      <c r="R307" s="6"/>
      <c r="S307" s="6"/>
      <c r="T307" s="6"/>
      <c r="U307" s="6"/>
      <c r="V307" s="6"/>
      <c r="W307" s="6"/>
      <c r="X307" s="6"/>
      <c r="Y307" s="6"/>
      <c r="Z307" s="6"/>
      <c r="AA307" s="6"/>
      <c r="AB307" s="6"/>
      <c r="AC307" s="6"/>
      <c r="AD307" s="6"/>
      <c r="AE307" s="6"/>
      <c r="AF307" s="6"/>
      <c r="AG307" s="6"/>
      <c r="AH307" s="6"/>
      <c r="AI307" s="6"/>
      <c r="AJ307" s="5" t="s">
        <v>63</v>
      </c>
      <c r="AK307" s="5"/>
      <c r="AL307" s="5" t="s">
        <v>43</v>
      </c>
      <c r="AM307" s="4">
        <v>0.51</v>
      </c>
      <c r="AN307" s="4">
        <f t="shared" si="109"/>
        <v>0</v>
      </c>
      <c r="AO307" s="5"/>
      <c r="AP307" s="6"/>
      <c r="AQ307" s="6"/>
      <c r="AR307" s="7"/>
    </row>
    <row r="308" spans="1:44">
      <c r="A308" s="1">
        <v>18</v>
      </c>
      <c r="B308" s="1">
        <v>206</v>
      </c>
      <c r="C308" s="2" t="s">
        <v>126</v>
      </c>
      <c r="D308" s="3" t="s">
        <v>292</v>
      </c>
      <c r="E308" s="6" t="s">
        <v>37</v>
      </c>
      <c r="F308" s="4">
        <f t="shared" si="107"/>
        <v>1.1000000000000001</v>
      </c>
      <c r="G308" s="4">
        <v>0.62</v>
      </c>
      <c r="H308" s="4">
        <f t="shared" si="108"/>
        <v>0.48</v>
      </c>
      <c r="I308" s="6"/>
      <c r="J308" s="6"/>
      <c r="K308" s="6"/>
      <c r="L308" s="6">
        <v>0.48</v>
      </c>
      <c r="M308" s="6"/>
      <c r="N308" s="6"/>
      <c r="O308" s="6"/>
      <c r="P308" s="6"/>
      <c r="Q308" s="6"/>
      <c r="R308" s="6"/>
      <c r="S308" s="6"/>
      <c r="T308" s="6"/>
      <c r="U308" s="6"/>
      <c r="V308" s="6"/>
      <c r="W308" s="6"/>
      <c r="X308" s="6"/>
      <c r="Y308" s="6"/>
      <c r="Z308" s="6"/>
      <c r="AA308" s="6"/>
      <c r="AB308" s="6"/>
      <c r="AC308" s="6"/>
      <c r="AD308" s="6"/>
      <c r="AE308" s="6"/>
      <c r="AF308" s="6"/>
      <c r="AG308" s="6"/>
      <c r="AH308" s="6"/>
      <c r="AI308" s="6"/>
      <c r="AJ308" s="5" t="s">
        <v>63</v>
      </c>
      <c r="AK308" s="5"/>
      <c r="AL308" s="5" t="s">
        <v>43</v>
      </c>
      <c r="AM308" s="4">
        <v>0.48</v>
      </c>
      <c r="AN308" s="4">
        <f t="shared" si="109"/>
        <v>0</v>
      </c>
      <c r="AO308" s="5"/>
      <c r="AP308" s="6"/>
      <c r="AQ308" s="6"/>
      <c r="AR308" s="7"/>
    </row>
    <row r="309" spans="1:44">
      <c r="A309" s="1">
        <v>19</v>
      </c>
      <c r="B309" s="1">
        <v>207</v>
      </c>
      <c r="C309" s="2" t="s">
        <v>126</v>
      </c>
      <c r="D309" s="3" t="s">
        <v>247</v>
      </c>
      <c r="E309" s="6" t="s">
        <v>37</v>
      </c>
      <c r="F309" s="4">
        <f t="shared" si="107"/>
        <v>0.95</v>
      </c>
      <c r="G309" s="4">
        <v>0.77</v>
      </c>
      <c r="H309" s="4">
        <f t="shared" si="108"/>
        <v>0.18</v>
      </c>
      <c r="I309" s="6">
        <v>0.15</v>
      </c>
      <c r="J309" s="6"/>
      <c r="K309" s="6">
        <v>0.03</v>
      </c>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5" t="s">
        <v>58</v>
      </c>
      <c r="AK309" s="5"/>
      <c r="AL309" s="5" t="s">
        <v>43</v>
      </c>
      <c r="AM309" s="4">
        <v>0.18</v>
      </c>
      <c r="AN309" s="4">
        <f t="shared" si="109"/>
        <v>0</v>
      </c>
      <c r="AO309" s="5"/>
      <c r="AP309" s="6"/>
      <c r="AQ309" s="6"/>
      <c r="AR309" s="7"/>
    </row>
    <row r="310" spans="1:44">
      <c r="A310" s="1">
        <v>20</v>
      </c>
      <c r="B310" s="1">
        <v>210</v>
      </c>
      <c r="C310" s="2" t="s">
        <v>126</v>
      </c>
      <c r="D310" s="3" t="s">
        <v>296</v>
      </c>
      <c r="E310" s="6" t="s">
        <v>37</v>
      </c>
      <c r="F310" s="4">
        <f t="shared" si="107"/>
        <v>1.1000000000000001</v>
      </c>
      <c r="G310" s="4">
        <v>0.81</v>
      </c>
      <c r="H310" s="4">
        <f t="shared" si="108"/>
        <v>0.28999999999999998</v>
      </c>
      <c r="I310" s="6"/>
      <c r="J310" s="6"/>
      <c r="K310" s="6"/>
      <c r="L310" s="6">
        <v>0.28999999999999998</v>
      </c>
      <c r="M310" s="6"/>
      <c r="N310" s="6"/>
      <c r="O310" s="6"/>
      <c r="P310" s="6"/>
      <c r="Q310" s="6"/>
      <c r="R310" s="6"/>
      <c r="S310" s="6"/>
      <c r="T310" s="6"/>
      <c r="U310" s="6"/>
      <c r="V310" s="6"/>
      <c r="W310" s="6"/>
      <c r="X310" s="6"/>
      <c r="Y310" s="6"/>
      <c r="Z310" s="6"/>
      <c r="AA310" s="6"/>
      <c r="AB310" s="6"/>
      <c r="AC310" s="6"/>
      <c r="AD310" s="6"/>
      <c r="AE310" s="6"/>
      <c r="AF310" s="6"/>
      <c r="AG310" s="6"/>
      <c r="AH310" s="6"/>
      <c r="AI310" s="6"/>
      <c r="AJ310" s="5" t="s">
        <v>42</v>
      </c>
      <c r="AK310" s="5"/>
      <c r="AL310" s="5" t="s">
        <v>43</v>
      </c>
      <c r="AM310" s="4">
        <v>0.28999999999999998</v>
      </c>
      <c r="AN310" s="4">
        <f t="shared" si="109"/>
        <v>0</v>
      </c>
      <c r="AO310" s="5"/>
      <c r="AP310" s="6"/>
      <c r="AQ310" s="6"/>
      <c r="AR310" s="7"/>
    </row>
    <row r="311" spans="1:44">
      <c r="A311" s="1">
        <v>21</v>
      </c>
      <c r="B311" s="1">
        <v>213</v>
      </c>
      <c r="C311" s="2" t="s">
        <v>122</v>
      </c>
      <c r="D311" s="3" t="s">
        <v>298</v>
      </c>
      <c r="E311" s="6" t="s">
        <v>37</v>
      </c>
      <c r="F311" s="4">
        <f t="shared" si="107"/>
        <v>0.75</v>
      </c>
      <c r="G311" s="4">
        <v>0.6</v>
      </c>
      <c r="H311" s="4">
        <f t="shared" si="108"/>
        <v>0.15</v>
      </c>
      <c r="I311" s="6"/>
      <c r="J311" s="6"/>
      <c r="K311" s="6"/>
      <c r="L311" s="6">
        <v>0.15</v>
      </c>
      <c r="M311" s="6"/>
      <c r="N311" s="6"/>
      <c r="O311" s="6"/>
      <c r="P311" s="6"/>
      <c r="Q311" s="6"/>
      <c r="R311" s="6"/>
      <c r="S311" s="6"/>
      <c r="T311" s="6"/>
      <c r="U311" s="6"/>
      <c r="V311" s="6"/>
      <c r="W311" s="6"/>
      <c r="X311" s="6"/>
      <c r="Y311" s="6"/>
      <c r="Z311" s="6"/>
      <c r="AA311" s="6"/>
      <c r="AB311" s="6"/>
      <c r="AC311" s="6"/>
      <c r="AD311" s="6"/>
      <c r="AE311" s="6"/>
      <c r="AF311" s="6"/>
      <c r="AG311" s="6"/>
      <c r="AH311" s="6"/>
      <c r="AI311" s="6"/>
      <c r="AJ311" s="5" t="s">
        <v>58</v>
      </c>
      <c r="AK311" s="5" t="s">
        <v>63</v>
      </c>
      <c r="AL311" s="5" t="s">
        <v>43</v>
      </c>
      <c r="AM311" s="4">
        <v>0.15</v>
      </c>
      <c r="AN311" s="4">
        <f t="shared" si="109"/>
        <v>0</v>
      </c>
      <c r="AO311" s="5"/>
      <c r="AP311" s="6"/>
      <c r="AQ311" s="6"/>
      <c r="AR311" s="7"/>
    </row>
    <row r="312" spans="1:44" ht="18.75" customHeight="1">
      <c r="A312" s="1">
        <v>22</v>
      </c>
      <c r="B312" s="1">
        <v>214</v>
      </c>
      <c r="C312" s="2" t="s">
        <v>259</v>
      </c>
      <c r="D312" s="3" t="s">
        <v>301</v>
      </c>
      <c r="E312" s="6" t="s">
        <v>37</v>
      </c>
      <c r="F312" s="4">
        <f t="shared" si="107"/>
        <v>0.72</v>
      </c>
      <c r="G312" s="4">
        <v>0.62</v>
      </c>
      <c r="H312" s="4">
        <f t="shared" si="108"/>
        <v>0.1</v>
      </c>
      <c r="I312" s="6"/>
      <c r="J312" s="6"/>
      <c r="K312" s="6"/>
      <c r="L312" s="6"/>
      <c r="M312" s="6"/>
      <c r="N312" s="6"/>
      <c r="O312" s="6"/>
      <c r="P312" s="6"/>
      <c r="Q312" s="6"/>
      <c r="R312" s="6"/>
      <c r="S312" s="6">
        <v>0.1</v>
      </c>
      <c r="T312" s="6"/>
      <c r="U312" s="6"/>
      <c r="V312" s="6"/>
      <c r="W312" s="6"/>
      <c r="X312" s="6"/>
      <c r="Y312" s="6"/>
      <c r="Z312" s="6"/>
      <c r="AA312" s="6"/>
      <c r="AB312" s="6"/>
      <c r="AC312" s="6"/>
      <c r="AD312" s="6"/>
      <c r="AE312" s="6"/>
      <c r="AF312" s="6"/>
      <c r="AG312" s="6"/>
      <c r="AH312" s="6"/>
      <c r="AI312" s="6"/>
      <c r="AJ312" s="5" t="s">
        <v>44</v>
      </c>
      <c r="AK312" s="5"/>
      <c r="AL312" s="5" t="s">
        <v>43</v>
      </c>
      <c r="AM312" s="4">
        <v>0.1</v>
      </c>
      <c r="AN312" s="4">
        <f t="shared" si="109"/>
        <v>0</v>
      </c>
      <c r="AO312" s="5"/>
      <c r="AP312" s="6"/>
      <c r="AQ312" s="6" t="s">
        <v>553</v>
      </c>
      <c r="AR312" s="81"/>
    </row>
    <row r="313" spans="1:44" ht="16.5" customHeight="1">
      <c r="A313" s="1">
        <v>23</v>
      </c>
      <c r="B313" s="1">
        <v>215</v>
      </c>
      <c r="C313" s="2" t="s">
        <v>258</v>
      </c>
      <c r="D313" s="3" t="s">
        <v>7</v>
      </c>
      <c r="E313" s="6" t="s">
        <v>37</v>
      </c>
      <c r="F313" s="4">
        <f t="shared" si="107"/>
        <v>1.93</v>
      </c>
      <c r="G313" s="4">
        <v>1.64</v>
      </c>
      <c r="H313" s="4">
        <f t="shared" si="108"/>
        <v>0.28999999999999998</v>
      </c>
      <c r="I313" s="6"/>
      <c r="J313" s="6"/>
      <c r="K313" s="6"/>
      <c r="L313" s="6">
        <v>0.28999999999999998</v>
      </c>
      <c r="M313" s="6"/>
      <c r="N313" s="6"/>
      <c r="O313" s="6"/>
      <c r="P313" s="6"/>
      <c r="Q313" s="6"/>
      <c r="R313" s="6"/>
      <c r="S313" s="21"/>
      <c r="T313" s="21"/>
      <c r="U313" s="6"/>
      <c r="V313" s="6"/>
      <c r="W313" s="6"/>
      <c r="X313" s="6"/>
      <c r="Y313" s="6"/>
      <c r="Z313" s="6"/>
      <c r="AA313" s="6"/>
      <c r="AB313" s="6"/>
      <c r="AC313" s="6"/>
      <c r="AD313" s="6"/>
      <c r="AE313" s="6"/>
      <c r="AF313" s="6"/>
      <c r="AG313" s="6"/>
      <c r="AH313" s="6"/>
      <c r="AI313" s="6"/>
      <c r="AJ313" s="5" t="s">
        <v>44</v>
      </c>
      <c r="AK313" s="5" t="s">
        <v>63</v>
      </c>
      <c r="AL313" s="5" t="s">
        <v>43</v>
      </c>
      <c r="AM313" s="4">
        <v>0.28999999999999998</v>
      </c>
      <c r="AN313" s="4">
        <f t="shared" si="109"/>
        <v>0</v>
      </c>
      <c r="AO313" s="5"/>
      <c r="AP313" s="6"/>
      <c r="AQ313" s="6"/>
      <c r="AR313" s="7"/>
    </row>
    <row r="314" spans="1:44" s="14" customFormat="1" ht="13.5">
      <c r="A314" s="36">
        <v>10.199999999999999</v>
      </c>
      <c r="B314" s="37"/>
      <c r="C314" s="38" t="s">
        <v>725</v>
      </c>
      <c r="D314" s="48"/>
      <c r="E314" s="41"/>
      <c r="F314" s="40">
        <f t="shared" ref="F314:F319" si="110">G314+H314</f>
        <v>4.68</v>
      </c>
      <c r="G314" s="40">
        <f t="shared" ref="G314:AI314" si="111">SUM(G315:G319)</f>
        <v>0.94</v>
      </c>
      <c r="H314" s="40">
        <f t="shared" si="111"/>
        <v>3.74</v>
      </c>
      <c r="I314" s="40">
        <f t="shared" si="111"/>
        <v>1.61</v>
      </c>
      <c r="J314" s="40">
        <f t="shared" si="111"/>
        <v>0</v>
      </c>
      <c r="K314" s="40">
        <f t="shared" si="111"/>
        <v>1.33</v>
      </c>
      <c r="L314" s="40">
        <f t="shared" si="111"/>
        <v>0</v>
      </c>
      <c r="M314" s="40">
        <f t="shared" si="111"/>
        <v>0</v>
      </c>
      <c r="N314" s="40">
        <f t="shared" si="111"/>
        <v>0</v>
      </c>
      <c r="O314" s="40">
        <f t="shared" si="111"/>
        <v>0</v>
      </c>
      <c r="P314" s="40">
        <f t="shared" si="111"/>
        <v>0.21000000000000002</v>
      </c>
      <c r="Q314" s="40">
        <f t="shared" si="111"/>
        <v>0.22</v>
      </c>
      <c r="R314" s="40">
        <f t="shared" si="111"/>
        <v>0</v>
      </c>
      <c r="S314" s="40">
        <f t="shared" si="111"/>
        <v>0</v>
      </c>
      <c r="T314" s="40">
        <f t="shared" si="111"/>
        <v>0</v>
      </c>
      <c r="U314" s="40">
        <f t="shared" si="111"/>
        <v>0.37</v>
      </c>
      <c r="V314" s="40">
        <f t="shared" si="111"/>
        <v>0</v>
      </c>
      <c r="W314" s="40">
        <f t="shared" si="111"/>
        <v>0</v>
      </c>
      <c r="X314" s="40">
        <f t="shared" si="111"/>
        <v>0</v>
      </c>
      <c r="Y314" s="40">
        <f t="shared" si="111"/>
        <v>0</v>
      </c>
      <c r="Z314" s="40">
        <f t="shared" si="111"/>
        <v>0</v>
      </c>
      <c r="AA314" s="40">
        <f t="shared" si="111"/>
        <v>0</v>
      </c>
      <c r="AB314" s="40">
        <f t="shared" si="111"/>
        <v>0</v>
      </c>
      <c r="AC314" s="40">
        <f t="shared" si="111"/>
        <v>0</v>
      </c>
      <c r="AD314" s="40">
        <f t="shared" si="111"/>
        <v>0</v>
      </c>
      <c r="AE314" s="40">
        <f t="shared" si="111"/>
        <v>0</v>
      </c>
      <c r="AF314" s="40">
        <f t="shared" si="111"/>
        <v>0</v>
      </c>
      <c r="AG314" s="40">
        <f t="shared" si="111"/>
        <v>0</v>
      </c>
      <c r="AH314" s="40">
        <f t="shared" si="111"/>
        <v>0</v>
      </c>
      <c r="AI314" s="40">
        <f t="shared" si="111"/>
        <v>0</v>
      </c>
      <c r="AJ314" s="40"/>
      <c r="AK314" s="40"/>
      <c r="AL314" s="40"/>
      <c r="AM314" s="40">
        <f>SUM(AM315:AM319)</f>
        <v>2.46</v>
      </c>
      <c r="AN314" s="40">
        <f>SUM(AN315:AN319)</f>
        <v>1.2800000000000002</v>
      </c>
      <c r="AO314" s="40"/>
      <c r="AP314" s="41"/>
      <c r="AQ314" s="41"/>
      <c r="AR314" s="13"/>
    </row>
    <row r="315" spans="1:44" ht="28.5" customHeight="1">
      <c r="A315" s="1">
        <v>1</v>
      </c>
      <c r="B315" s="1">
        <v>185</v>
      </c>
      <c r="C315" s="2" t="s">
        <v>183</v>
      </c>
      <c r="D315" s="3" t="s">
        <v>299</v>
      </c>
      <c r="E315" s="3" t="s">
        <v>37</v>
      </c>
      <c r="F315" s="4">
        <f t="shared" si="110"/>
        <v>1.58</v>
      </c>
      <c r="G315" s="4">
        <v>0.18</v>
      </c>
      <c r="H315" s="4">
        <f>SUM(I315:AI315)</f>
        <v>1.4000000000000001</v>
      </c>
      <c r="I315" s="6"/>
      <c r="J315" s="6"/>
      <c r="K315" s="6">
        <v>1.33</v>
      </c>
      <c r="L315" s="6"/>
      <c r="M315" s="6"/>
      <c r="N315" s="6"/>
      <c r="O315" s="6"/>
      <c r="P315" s="6">
        <v>7.0000000000000007E-2</v>
      </c>
      <c r="Q315" s="6"/>
      <c r="R315" s="6"/>
      <c r="S315" s="6"/>
      <c r="T315" s="6"/>
      <c r="U315" s="6"/>
      <c r="V315" s="6"/>
      <c r="W315" s="6"/>
      <c r="X315" s="6"/>
      <c r="Y315" s="6"/>
      <c r="Z315" s="6"/>
      <c r="AA315" s="6"/>
      <c r="AB315" s="6"/>
      <c r="AC315" s="6"/>
      <c r="AD315" s="6"/>
      <c r="AE315" s="6"/>
      <c r="AF315" s="6"/>
      <c r="AG315" s="6"/>
      <c r="AH315" s="6"/>
      <c r="AI315" s="6"/>
      <c r="AJ315" s="5" t="s">
        <v>71</v>
      </c>
      <c r="AK315" s="5" t="s">
        <v>63</v>
      </c>
      <c r="AL315" s="6" t="s">
        <v>532</v>
      </c>
      <c r="AM315" s="113">
        <v>0.2</v>
      </c>
      <c r="AN315" s="4">
        <f>H315-AM315</f>
        <v>1.2000000000000002</v>
      </c>
      <c r="AO315" s="6"/>
      <c r="AP315" s="6"/>
      <c r="AQ315" s="6" t="s">
        <v>260</v>
      </c>
      <c r="AR315" s="6"/>
    </row>
    <row r="316" spans="1:44" s="107" customFormat="1" ht="15" customHeight="1">
      <c r="A316" s="1">
        <v>2</v>
      </c>
      <c r="B316" s="1">
        <v>194</v>
      </c>
      <c r="C316" s="2" t="s">
        <v>78</v>
      </c>
      <c r="D316" s="3" t="s">
        <v>297</v>
      </c>
      <c r="E316" s="6" t="s">
        <v>37</v>
      </c>
      <c r="F316" s="4">
        <f t="shared" si="110"/>
        <v>0.1</v>
      </c>
      <c r="G316" s="4"/>
      <c r="H316" s="4">
        <f>SUM(I316:AI316)</f>
        <v>0.1</v>
      </c>
      <c r="I316" s="6">
        <v>0.1</v>
      </c>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5" t="s">
        <v>63</v>
      </c>
      <c r="AK316" s="5"/>
      <c r="AL316" s="5" t="s">
        <v>783</v>
      </c>
      <c r="AM316" s="4">
        <v>0.15</v>
      </c>
      <c r="AN316" s="4">
        <f>H316-AM316</f>
        <v>-4.9999999999999989E-2</v>
      </c>
      <c r="AO316" s="5"/>
      <c r="AP316" s="6"/>
      <c r="AQ316" s="81" t="s">
        <v>694</v>
      </c>
      <c r="AR316" s="81"/>
    </row>
    <row r="317" spans="1:44">
      <c r="A317" s="1">
        <v>3</v>
      </c>
      <c r="B317" s="1">
        <v>209</v>
      </c>
      <c r="C317" s="2" t="s">
        <v>125</v>
      </c>
      <c r="D317" s="3" t="s">
        <v>296</v>
      </c>
      <c r="E317" s="6" t="s">
        <v>37</v>
      </c>
      <c r="F317" s="4">
        <f t="shared" si="110"/>
        <v>1.05</v>
      </c>
      <c r="G317" s="4">
        <v>0.25</v>
      </c>
      <c r="H317" s="4">
        <f>SUM(I317:AI317)</f>
        <v>0.8</v>
      </c>
      <c r="I317" s="6">
        <v>0.8</v>
      </c>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5" t="s">
        <v>63</v>
      </c>
      <c r="AK317" s="5" t="s">
        <v>63</v>
      </c>
      <c r="AL317" s="5" t="s">
        <v>536</v>
      </c>
      <c r="AM317" s="4">
        <v>1.21</v>
      </c>
      <c r="AN317" s="4">
        <f>H317-AM317</f>
        <v>-0.40999999999999992</v>
      </c>
      <c r="AO317" s="5"/>
      <c r="AP317" s="6"/>
      <c r="AQ317" s="7" t="s">
        <v>773</v>
      </c>
      <c r="AR317" s="7"/>
    </row>
    <row r="318" spans="1:44" s="122" customFormat="1">
      <c r="A318" s="1">
        <v>4</v>
      </c>
      <c r="B318" s="1">
        <v>211</v>
      </c>
      <c r="C318" s="2" t="s">
        <v>121</v>
      </c>
      <c r="D318" s="3" t="s">
        <v>296</v>
      </c>
      <c r="E318" s="6" t="s">
        <v>37</v>
      </c>
      <c r="F318" s="4">
        <f t="shared" si="110"/>
        <v>0.94000000000000006</v>
      </c>
      <c r="G318" s="4">
        <v>0.24</v>
      </c>
      <c r="H318" s="4">
        <f>SUM(I318:AI318)</f>
        <v>0.70000000000000007</v>
      </c>
      <c r="I318" s="25">
        <v>0.64</v>
      </c>
      <c r="J318" s="25"/>
      <c r="K318" s="25"/>
      <c r="L318" s="25"/>
      <c r="M318" s="25"/>
      <c r="N318" s="25"/>
      <c r="O318" s="25"/>
      <c r="P318" s="25">
        <v>0.04</v>
      </c>
      <c r="Q318" s="25">
        <v>0.02</v>
      </c>
      <c r="R318" s="25"/>
      <c r="S318" s="119"/>
      <c r="T318" s="120"/>
      <c r="U318" s="120"/>
      <c r="V318" s="120"/>
      <c r="W318" s="120"/>
      <c r="X318" s="120"/>
      <c r="Y318" s="121"/>
      <c r="Z318" s="6"/>
      <c r="AA318" s="6"/>
      <c r="AB318" s="6"/>
      <c r="AC318" s="6"/>
      <c r="AD318" s="6"/>
      <c r="AE318" s="6"/>
      <c r="AF318" s="6"/>
      <c r="AG318" s="6"/>
      <c r="AH318" s="6"/>
      <c r="AI318" s="6"/>
      <c r="AJ318" s="5" t="s">
        <v>58</v>
      </c>
      <c r="AK318" s="5" t="s">
        <v>63</v>
      </c>
      <c r="AL318" s="5" t="s">
        <v>677</v>
      </c>
      <c r="AM318" s="4">
        <v>0.6</v>
      </c>
      <c r="AN318" s="4">
        <f>H318-AM318</f>
        <v>0.10000000000000009</v>
      </c>
      <c r="AO318" s="5"/>
      <c r="AP318" s="6"/>
      <c r="AQ318" s="6"/>
      <c r="AR318" s="81"/>
    </row>
    <row r="319" spans="1:44" ht="15" customHeight="1">
      <c r="A319" s="1">
        <v>5</v>
      </c>
      <c r="B319" s="1">
        <v>212</v>
      </c>
      <c r="C319" s="2" t="s">
        <v>166</v>
      </c>
      <c r="D319" s="3" t="s">
        <v>298</v>
      </c>
      <c r="E319" s="6" t="s">
        <v>37</v>
      </c>
      <c r="F319" s="4">
        <f t="shared" si="110"/>
        <v>1.01</v>
      </c>
      <c r="G319" s="4">
        <v>0.27</v>
      </c>
      <c r="H319" s="4">
        <f>SUM(I319:AI319)</f>
        <v>0.74</v>
      </c>
      <c r="I319" s="6">
        <v>7.0000000000000007E-2</v>
      </c>
      <c r="J319" s="6"/>
      <c r="K319" s="6"/>
      <c r="L319" s="6"/>
      <c r="M319" s="6"/>
      <c r="N319" s="6"/>
      <c r="O319" s="6"/>
      <c r="P319" s="6">
        <v>0.1</v>
      </c>
      <c r="Q319" s="6">
        <v>0.2</v>
      </c>
      <c r="R319" s="6"/>
      <c r="S319" s="6"/>
      <c r="T319" s="6"/>
      <c r="U319" s="6">
        <v>0.37</v>
      </c>
      <c r="V319" s="6"/>
      <c r="W319" s="6"/>
      <c r="X319" s="6"/>
      <c r="Y319" s="6"/>
      <c r="Z319" s="6"/>
      <c r="AA319" s="6"/>
      <c r="AB319" s="6"/>
      <c r="AC319" s="6"/>
      <c r="AD319" s="6"/>
      <c r="AE319" s="6"/>
      <c r="AF319" s="6"/>
      <c r="AG319" s="6"/>
      <c r="AH319" s="6"/>
      <c r="AI319" s="6"/>
      <c r="AJ319" s="5" t="s">
        <v>63</v>
      </c>
      <c r="AK319" s="5"/>
      <c r="AL319" s="5" t="s">
        <v>698</v>
      </c>
      <c r="AM319" s="4">
        <v>0.3</v>
      </c>
      <c r="AN319" s="4">
        <f>H319-AM319</f>
        <v>0.44</v>
      </c>
      <c r="AO319" s="5"/>
      <c r="AP319" s="6"/>
      <c r="AQ319" s="6"/>
      <c r="AR319" s="7"/>
    </row>
    <row r="320" spans="1:44" s="14" customFormat="1" ht="13.5">
      <c r="A320" s="36">
        <v>10.3</v>
      </c>
      <c r="B320" s="37"/>
      <c r="C320" s="38" t="s">
        <v>713</v>
      </c>
      <c r="D320" s="48"/>
      <c r="E320" s="41"/>
      <c r="F320" s="40">
        <f>G320+H320</f>
        <v>1.2</v>
      </c>
      <c r="G320" s="40">
        <f>SUM(G321)</f>
        <v>0</v>
      </c>
      <c r="H320" s="40">
        <f>SUM(H321)</f>
        <v>1.2</v>
      </c>
      <c r="I320" s="40">
        <f t="shared" ref="I320:AN320" si="112">SUM(I321)</f>
        <v>1.18</v>
      </c>
      <c r="J320" s="40">
        <f t="shared" si="112"/>
        <v>0</v>
      </c>
      <c r="K320" s="40">
        <f t="shared" si="112"/>
        <v>0</v>
      </c>
      <c r="L320" s="40">
        <f t="shared" si="112"/>
        <v>0</v>
      </c>
      <c r="M320" s="40">
        <f t="shared" si="112"/>
        <v>0</v>
      </c>
      <c r="N320" s="40">
        <f t="shared" si="112"/>
        <v>0</v>
      </c>
      <c r="O320" s="40">
        <f t="shared" si="112"/>
        <v>0</v>
      </c>
      <c r="P320" s="40">
        <f t="shared" si="112"/>
        <v>0</v>
      </c>
      <c r="Q320" s="40">
        <f t="shared" si="112"/>
        <v>0</v>
      </c>
      <c r="R320" s="40">
        <f t="shared" si="112"/>
        <v>0</v>
      </c>
      <c r="S320" s="40">
        <f t="shared" si="112"/>
        <v>0</v>
      </c>
      <c r="T320" s="40">
        <f t="shared" si="112"/>
        <v>0</v>
      </c>
      <c r="U320" s="40">
        <f t="shared" si="112"/>
        <v>0</v>
      </c>
      <c r="V320" s="40">
        <f t="shared" si="112"/>
        <v>0</v>
      </c>
      <c r="W320" s="40">
        <f t="shared" si="112"/>
        <v>0</v>
      </c>
      <c r="X320" s="40">
        <f t="shared" si="112"/>
        <v>0</v>
      </c>
      <c r="Y320" s="40">
        <f t="shared" si="112"/>
        <v>0</v>
      </c>
      <c r="Z320" s="40">
        <f t="shared" si="112"/>
        <v>0.02</v>
      </c>
      <c r="AA320" s="40">
        <f t="shared" si="112"/>
        <v>0</v>
      </c>
      <c r="AB320" s="40">
        <f t="shared" si="112"/>
        <v>0</v>
      </c>
      <c r="AC320" s="40">
        <f t="shared" si="112"/>
        <v>0</v>
      </c>
      <c r="AD320" s="40">
        <f t="shared" si="112"/>
        <v>0</v>
      </c>
      <c r="AE320" s="40">
        <f t="shared" si="112"/>
        <v>0</v>
      </c>
      <c r="AF320" s="40">
        <f t="shared" si="112"/>
        <v>0</v>
      </c>
      <c r="AG320" s="40">
        <f t="shared" si="112"/>
        <v>0</v>
      </c>
      <c r="AH320" s="40">
        <f t="shared" si="112"/>
        <v>0</v>
      </c>
      <c r="AI320" s="40">
        <f t="shared" si="112"/>
        <v>0</v>
      </c>
      <c r="AJ320" s="40"/>
      <c r="AK320" s="40"/>
      <c r="AL320" s="40"/>
      <c r="AM320" s="40">
        <f t="shared" si="112"/>
        <v>0</v>
      </c>
      <c r="AN320" s="40">
        <f t="shared" si="112"/>
        <v>1.2</v>
      </c>
      <c r="AO320" s="40"/>
      <c r="AP320" s="41"/>
      <c r="AQ320" s="41"/>
      <c r="AR320" s="41"/>
    </row>
    <row r="321" spans="1:53">
      <c r="A321" s="1">
        <v>1</v>
      </c>
      <c r="B321" s="1">
        <v>208</v>
      </c>
      <c r="C321" s="2" t="s">
        <v>521</v>
      </c>
      <c r="D321" s="3" t="s">
        <v>247</v>
      </c>
      <c r="E321" s="6" t="s">
        <v>37</v>
      </c>
      <c r="F321" s="4">
        <f>G321+H321</f>
        <v>1.2</v>
      </c>
      <c r="G321" s="4"/>
      <c r="H321" s="4">
        <f>SUM(I321:AI321)</f>
        <v>1.2</v>
      </c>
      <c r="I321" s="6">
        <v>1.18</v>
      </c>
      <c r="J321" s="6"/>
      <c r="K321" s="6"/>
      <c r="L321" s="6"/>
      <c r="M321" s="6"/>
      <c r="N321" s="6"/>
      <c r="O321" s="6"/>
      <c r="P321" s="6"/>
      <c r="Q321" s="6"/>
      <c r="R321" s="6"/>
      <c r="S321" s="6"/>
      <c r="T321" s="6"/>
      <c r="U321" s="6"/>
      <c r="V321" s="6"/>
      <c r="W321" s="6"/>
      <c r="X321" s="6"/>
      <c r="Y321" s="6"/>
      <c r="Z321" s="6">
        <v>0.02</v>
      </c>
      <c r="AA321" s="6"/>
      <c r="AB321" s="6"/>
      <c r="AC321" s="165"/>
      <c r="AD321" s="165"/>
      <c r="AE321" s="165"/>
      <c r="AF321" s="165"/>
      <c r="AG321" s="165"/>
      <c r="AH321" s="165"/>
      <c r="AI321" s="165"/>
      <c r="AJ321" s="5"/>
      <c r="AK321" s="5"/>
      <c r="AL321" s="5" t="s">
        <v>385</v>
      </c>
      <c r="AM321" s="4"/>
      <c r="AN321" s="4">
        <f>H321-AM321</f>
        <v>1.2</v>
      </c>
      <c r="AO321" s="5"/>
      <c r="AP321" s="6"/>
      <c r="AQ321" s="6"/>
      <c r="AR321" s="7"/>
    </row>
    <row r="322" spans="1:53" s="14" customFormat="1" ht="23.25" customHeight="1">
      <c r="A322" s="36">
        <v>10.4</v>
      </c>
      <c r="B322" s="37"/>
      <c r="C322" s="38" t="s">
        <v>720</v>
      </c>
      <c r="D322" s="48"/>
      <c r="E322" s="41"/>
      <c r="F322" s="40">
        <f>G322+H322</f>
        <v>0</v>
      </c>
      <c r="G322" s="40">
        <f>SUM(G323:G324)</f>
        <v>0</v>
      </c>
      <c r="H322" s="40">
        <f t="shared" ref="H322:AI322" si="113">SUM(H323:H324)</f>
        <v>0</v>
      </c>
      <c r="I322" s="40">
        <f t="shared" si="113"/>
        <v>0</v>
      </c>
      <c r="J322" s="40">
        <f t="shared" si="113"/>
        <v>0</v>
      </c>
      <c r="K322" s="40">
        <f t="shared" si="113"/>
        <v>0</v>
      </c>
      <c r="L322" s="40">
        <f t="shared" si="113"/>
        <v>0</v>
      </c>
      <c r="M322" s="40">
        <f t="shared" si="113"/>
        <v>0</v>
      </c>
      <c r="N322" s="40">
        <f t="shared" si="113"/>
        <v>0</v>
      </c>
      <c r="O322" s="40">
        <f t="shared" si="113"/>
        <v>0</v>
      </c>
      <c r="P322" s="40">
        <f t="shared" si="113"/>
        <v>0</v>
      </c>
      <c r="Q322" s="40">
        <f t="shared" si="113"/>
        <v>0</v>
      </c>
      <c r="R322" s="40">
        <f t="shared" si="113"/>
        <v>0</v>
      </c>
      <c r="S322" s="40">
        <f t="shared" si="113"/>
        <v>0</v>
      </c>
      <c r="T322" s="40">
        <f t="shared" si="113"/>
        <v>0</v>
      </c>
      <c r="U322" s="40">
        <f t="shared" si="113"/>
        <v>0</v>
      </c>
      <c r="V322" s="40">
        <f t="shared" si="113"/>
        <v>0</v>
      </c>
      <c r="W322" s="40">
        <f t="shared" si="113"/>
        <v>0</v>
      </c>
      <c r="X322" s="40">
        <f t="shared" si="113"/>
        <v>0</v>
      </c>
      <c r="Y322" s="40">
        <f t="shared" si="113"/>
        <v>0</v>
      </c>
      <c r="Z322" s="40">
        <f t="shared" si="113"/>
        <v>0</v>
      </c>
      <c r="AA322" s="40">
        <f t="shared" si="113"/>
        <v>0</v>
      </c>
      <c r="AB322" s="40">
        <f t="shared" si="113"/>
        <v>0</v>
      </c>
      <c r="AC322" s="40">
        <f t="shared" si="113"/>
        <v>0</v>
      </c>
      <c r="AD322" s="40">
        <f t="shared" si="113"/>
        <v>0</v>
      </c>
      <c r="AE322" s="40">
        <f t="shared" si="113"/>
        <v>0</v>
      </c>
      <c r="AF322" s="40">
        <f t="shared" si="113"/>
        <v>0</v>
      </c>
      <c r="AG322" s="40">
        <f t="shared" si="113"/>
        <v>0</v>
      </c>
      <c r="AH322" s="40">
        <f t="shared" si="113"/>
        <v>0</v>
      </c>
      <c r="AI322" s="40">
        <f t="shared" si="113"/>
        <v>0</v>
      </c>
      <c r="AJ322" s="40"/>
      <c r="AK322" s="40"/>
      <c r="AL322" s="40"/>
      <c r="AM322" s="40">
        <f>SUM(AM323:AM325)</f>
        <v>1.32</v>
      </c>
      <c r="AN322" s="40">
        <f>SUM(AN323:AN325)</f>
        <v>-1.32</v>
      </c>
      <c r="AO322" s="40"/>
      <c r="AP322" s="41"/>
      <c r="AQ322" s="41"/>
      <c r="AR322" s="13"/>
    </row>
    <row r="323" spans="1:53" ht="25.5">
      <c r="A323" s="1">
        <v>1</v>
      </c>
      <c r="B323" s="1">
        <v>203</v>
      </c>
      <c r="C323" s="2" t="s">
        <v>680</v>
      </c>
      <c r="D323" s="3" t="s">
        <v>294</v>
      </c>
      <c r="E323" s="6" t="s">
        <v>37</v>
      </c>
      <c r="F323" s="4"/>
      <c r="G323" s="4"/>
      <c r="H323" s="4"/>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5" t="s">
        <v>63</v>
      </c>
      <c r="AK323" s="5"/>
      <c r="AL323" s="5" t="s">
        <v>708</v>
      </c>
      <c r="AM323" s="4">
        <v>0.23</v>
      </c>
      <c r="AN323" s="4">
        <f>H323-AM323</f>
        <v>-0.23</v>
      </c>
      <c r="AO323" s="5" t="s">
        <v>708</v>
      </c>
      <c r="AP323" s="6"/>
      <c r="AQ323" s="6"/>
      <c r="AR323" s="7"/>
    </row>
    <row r="324" spans="1:53" ht="25.5">
      <c r="A324" s="1">
        <v>2</v>
      </c>
      <c r="B324" s="1">
        <v>186</v>
      </c>
      <c r="C324" s="2" t="s">
        <v>184</v>
      </c>
      <c r="D324" s="3" t="s">
        <v>299</v>
      </c>
      <c r="E324" s="6" t="s">
        <v>37</v>
      </c>
      <c r="F324" s="4"/>
      <c r="G324" s="4"/>
      <c r="H324" s="4"/>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5" t="s">
        <v>46</v>
      </c>
      <c r="AK324" s="5"/>
      <c r="AL324" s="5" t="s">
        <v>708</v>
      </c>
      <c r="AM324" s="4">
        <v>0.09</v>
      </c>
      <c r="AN324" s="4">
        <f>H324-AM324</f>
        <v>-0.09</v>
      </c>
      <c r="AO324" s="5" t="s">
        <v>708</v>
      </c>
      <c r="AP324" s="6"/>
      <c r="AQ324" s="6"/>
      <c r="AR324" s="7"/>
    </row>
    <row r="325" spans="1:53" ht="25.5">
      <c r="A325" s="1">
        <v>3</v>
      </c>
      <c r="B325" s="1"/>
      <c r="C325" s="2" t="s">
        <v>813</v>
      </c>
      <c r="D325" s="3" t="s">
        <v>7</v>
      </c>
      <c r="E325" s="6" t="s">
        <v>37</v>
      </c>
      <c r="F325" s="4"/>
      <c r="G325" s="4"/>
      <c r="H325" s="4"/>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5"/>
      <c r="AK325" s="5"/>
      <c r="AL325" s="5" t="s">
        <v>812</v>
      </c>
      <c r="AM325" s="4">
        <v>1</v>
      </c>
      <c r="AN325" s="4">
        <f>H325-AM325</f>
        <v>-1</v>
      </c>
      <c r="AO325" s="5" t="s">
        <v>812</v>
      </c>
      <c r="AP325" s="6"/>
      <c r="AQ325" s="6"/>
      <c r="AR325" s="7"/>
    </row>
    <row r="326" spans="1:53" ht="15" customHeight="1">
      <c r="A326" s="46" t="s">
        <v>24</v>
      </c>
      <c r="B326" s="36"/>
      <c r="C326" s="63" t="s">
        <v>28</v>
      </c>
      <c r="D326" s="87"/>
      <c r="E326" s="87"/>
      <c r="F326" s="83">
        <f t="shared" ref="F326:AI326" si="114">F327+F355+F359</f>
        <v>153.72</v>
      </c>
      <c r="G326" s="83">
        <f t="shared" si="114"/>
        <v>1.1400000000000001</v>
      </c>
      <c r="H326" s="83">
        <f t="shared" si="114"/>
        <v>152.58000000000001</v>
      </c>
      <c r="I326" s="83">
        <f t="shared" si="114"/>
        <v>18.38</v>
      </c>
      <c r="J326" s="83">
        <f t="shared" si="114"/>
        <v>0.53</v>
      </c>
      <c r="K326" s="83">
        <f t="shared" si="114"/>
        <v>0.47000000000000003</v>
      </c>
      <c r="L326" s="83">
        <f t="shared" si="114"/>
        <v>1.79</v>
      </c>
      <c r="M326" s="83">
        <f t="shared" si="114"/>
        <v>0.19</v>
      </c>
      <c r="N326" s="83">
        <f t="shared" si="114"/>
        <v>0</v>
      </c>
      <c r="O326" s="83">
        <f t="shared" si="114"/>
        <v>0</v>
      </c>
      <c r="P326" s="83">
        <f t="shared" si="114"/>
        <v>0.49</v>
      </c>
      <c r="Q326" s="83">
        <f t="shared" si="114"/>
        <v>0.38</v>
      </c>
      <c r="R326" s="83">
        <f t="shared" si="114"/>
        <v>0</v>
      </c>
      <c r="S326" s="83">
        <f t="shared" si="114"/>
        <v>0.18</v>
      </c>
      <c r="T326" s="83">
        <f t="shared" si="114"/>
        <v>0</v>
      </c>
      <c r="U326" s="83">
        <f t="shared" si="114"/>
        <v>0</v>
      </c>
      <c r="V326" s="83">
        <f t="shared" si="114"/>
        <v>0</v>
      </c>
      <c r="W326" s="83">
        <f t="shared" si="114"/>
        <v>0</v>
      </c>
      <c r="X326" s="83">
        <f t="shared" si="114"/>
        <v>0.17</v>
      </c>
      <c r="Y326" s="83">
        <f t="shared" si="114"/>
        <v>0</v>
      </c>
      <c r="Z326" s="83">
        <f t="shared" si="114"/>
        <v>0</v>
      </c>
      <c r="AA326" s="83">
        <f t="shared" si="114"/>
        <v>0</v>
      </c>
      <c r="AB326" s="83">
        <f t="shared" si="114"/>
        <v>0</v>
      </c>
      <c r="AC326" s="83">
        <f t="shared" si="114"/>
        <v>0</v>
      </c>
      <c r="AD326" s="83">
        <f t="shared" si="114"/>
        <v>0</v>
      </c>
      <c r="AE326" s="83">
        <f t="shared" si="114"/>
        <v>0</v>
      </c>
      <c r="AF326" s="83">
        <f t="shared" si="114"/>
        <v>0</v>
      </c>
      <c r="AG326" s="83">
        <f t="shared" si="114"/>
        <v>0</v>
      </c>
      <c r="AH326" s="83">
        <f t="shared" si="114"/>
        <v>0</v>
      </c>
      <c r="AI326" s="83">
        <f t="shared" si="114"/>
        <v>0</v>
      </c>
      <c r="AJ326" s="83"/>
      <c r="AK326" s="83"/>
      <c r="AL326" s="83"/>
      <c r="AM326" s="83">
        <f>AM327+AM355+AM359</f>
        <v>19.659999999999997</v>
      </c>
      <c r="AN326" s="83">
        <f>AN327+AN355+AN359</f>
        <v>132.92000000000002</v>
      </c>
      <c r="AO326" s="83"/>
      <c r="AP326" s="81" t="s">
        <v>579</v>
      </c>
      <c r="AQ326" s="6"/>
      <c r="AR326" s="7"/>
    </row>
    <row r="327" spans="1:53" s="14" customFormat="1" ht="15" customHeight="1">
      <c r="A327" s="36">
        <v>11.1</v>
      </c>
      <c r="B327" s="36"/>
      <c r="C327" s="49" t="s">
        <v>711</v>
      </c>
      <c r="D327" s="64"/>
      <c r="E327" s="64"/>
      <c r="F327" s="40">
        <f>G327+H327</f>
        <v>17.059999999999999</v>
      </c>
      <c r="G327" s="40">
        <f>SUM(G328:G354)</f>
        <v>0.26</v>
      </c>
      <c r="H327" s="40">
        <f t="shared" ref="H327" si="115">SUM(H328:H354)</f>
        <v>16.799999999999997</v>
      </c>
      <c r="I327" s="40">
        <f t="shared" ref="I327:AN327" si="116">SUM(I328:I354)</f>
        <v>13.43</v>
      </c>
      <c r="J327" s="40">
        <f t="shared" si="116"/>
        <v>0.53</v>
      </c>
      <c r="K327" s="40">
        <f t="shared" si="116"/>
        <v>0.18</v>
      </c>
      <c r="L327" s="40">
        <f t="shared" si="116"/>
        <v>1.76</v>
      </c>
      <c r="M327" s="40">
        <f t="shared" si="116"/>
        <v>0.19</v>
      </c>
      <c r="N327" s="40">
        <f t="shared" si="116"/>
        <v>0</v>
      </c>
      <c r="O327" s="40">
        <f t="shared" si="116"/>
        <v>0</v>
      </c>
      <c r="P327" s="40">
        <f t="shared" si="116"/>
        <v>0.24</v>
      </c>
      <c r="Q327" s="40">
        <f t="shared" si="116"/>
        <v>0.12000000000000001</v>
      </c>
      <c r="R327" s="40">
        <f t="shared" si="116"/>
        <v>0</v>
      </c>
      <c r="S327" s="40">
        <f t="shared" si="116"/>
        <v>0.18</v>
      </c>
      <c r="T327" s="40">
        <f t="shared" si="116"/>
        <v>0</v>
      </c>
      <c r="U327" s="40">
        <f t="shared" si="116"/>
        <v>0</v>
      </c>
      <c r="V327" s="40">
        <f t="shared" si="116"/>
        <v>0</v>
      </c>
      <c r="W327" s="40">
        <f t="shared" si="116"/>
        <v>0</v>
      </c>
      <c r="X327" s="40">
        <f t="shared" si="116"/>
        <v>0.17</v>
      </c>
      <c r="Y327" s="40">
        <f t="shared" si="116"/>
        <v>0</v>
      </c>
      <c r="Z327" s="40">
        <f t="shared" si="116"/>
        <v>0</v>
      </c>
      <c r="AA327" s="40">
        <f t="shared" si="116"/>
        <v>0</v>
      </c>
      <c r="AB327" s="40">
        <f t="shared" si="116"/>
        <v>0</v>
      </c>
      <c r="AC327" s="40">
        <f t="shared" si="116"/>
        <v>0</v>
      </c>
      <c r="AD327" s="40">
        <f t="shared" si="116"/>
        <v>0</v>
      </c>
      <c r="AE327" s="40">
        <f t="shared" si="116"/>
        <v>0</v>
      </c>
      <c r="AF327" s="40">
        <f t="shared" si="116"/>
        <v>0</v>
      </c>
      <c r="AG327" s="40">
        <f t="shared" si="116"/>
        <v>0</v>
      </c>
      <c r="AH327" s="40">
        <f t="shared" si="116"/>
        <v>0</v>
      </c>
      <c r="AI327" s="40">
        <f t="shared" si="116"/>
        <v>0</v>
      </c>
      <c r="AJ327" s="40"/>
      <c r="AK327" s="40"/>
      <c r="AL327" s="40"/>
      <c r="AM327" s="40">
        <f t="shared" si="116"/>
        <v>16.799999999999997</v>
      </c>
      <c r="AN327" s="40">
        <f t="shared" si="116"/>
        <v>0</v>
      </c>
      <c r="AO327" s="40"/>
      <c r="AP327" s="41"/>
      <c r="AQ327" s="41"/>
      <c r="AR327" s="13"/>
    </row>
    <row r="328" spans="1:53" ht="15" customHeight="1">
      <c r="A328" s="1">
        <v>1</v>
      </c>
      <c r="B328" s="1">
        <v>217</v>
      </c>
      <c r="C328" s="26" t="s">
        <v>492</v>
      </c>
      <c r="D328" s="5" t="s">
        <v>257</v>
      </c>
      <c r="E328" s="3" t="s">
        <v>80</v>
      </c>
      <c r="F328" s="4">
        <f>G328+H328</f>
        <v>6.7</v>
      </c>
      <c r="G328" s="4"/>
      <c r="H328" s="4">
        <f>SUM(I328:AI328)</f>
        <v>6.7</v>
      </c>
      <c r="I328" s="3">
        <v>6.48</v>
      </c>
      <c r="J328" s="3"/>
      <c r="K328" s="3"/>
      <c r="L328" s="3"/>
      <c r="M328" s="3"/>
      <c r="N328" s="3"/>
      <c r="O328" s="3"/>
      <c r="P328" s="3">
        <v>0.12</v>
      </c>
      <c r="Q328" s="3">
        <v>0.1</v>
      </c>
      <c r="R328" s="3"/>
      <c r="S328" s="3"/>
      <c r="T328" s="3"/>
      <c r="U328" s="3"/>
      <c r="V328" s="3"/>
      <c r="W328" s="3"/>
      <c r="X328" s="3"/>
      <c r="Y328" s="3"/>
      <c r="Z328" s="3"/>
      <c r="AA328" s="3"/>
      <c r="AB328" s="3"/>
      <c r="AC328" s="3"/>
      <c r="AD328" s="3"/>
      <c r="AE328" s="3"/>
      <c r="AF328" s="3"/>
      <c r="AG328" s="3"/>
      <c r="AH328" s="3"/>
      <c r="AI328" s="3"/>
      <c r="AJ328" s="6">
        <v>2023</v>
      </c>
      <c r="AK328" s="6"/>
      <c r="AL328" s="5" t="s">
        <v>43</v>
      </c>
      <c r="AM328" s="4">
        <v>6.7</v>
      </c>
      <c r="AN328" s="4">
        <f t="shared" ref="AN328:AN354" si="117">H328-AM328</f>
        <v>0</v>
      </c>
      <c r="AO328" s="5"/>
      <c r="AP328" s="81"/>
      <c r="AQ328" s="81"/>
      <c r="AR328" s="7"/>
    </row>
    <row r="329" spans="1:53" ht="15" customHeight="1">
      <c r="A329" s="1">
        <v>2</v>
      </c>
      <c r="B329" s="1">
        <v>218</v>
      </c>
      <c r="C329" s="2" t="s">
        <v>493</v>
      </c>
      <c r="D329" s="3" t="s">
        <v>7</v>
      </c>
      <c r="E329" s="3" t="s">
        <v>80</v>
      </c>
      <c r="F329" s="4">
        <f t="shared" si="107"/>
        <v>0.2</v>
      </c>
      <c r="G329" s="4"/>
      <c r="H329" s="4">
        <f t="shared" ref="H329:H341" si="118">SUM(I329:AI329)</f>
        <v>0.2</v>
      </c>
      <c r="I329" s="3"/>
      <c r="J329" s="3"/>
      <c r="K329" s="3"/>
      <c r="L329" s="3">
        <v>0.2</v>
      </c>
      <c r="M329" s="3"/>
      <c r="N329" s="3"/>
      <c r="O329" s="3"/>
      <c r="P329" s="3"/>
      <c r="Q329" s="3"/>
      <c r="R329" s="3"/>
      <c r="S329" s="3"/>
      <c r="T329" s="3"/>
      <c r="U329" s="3"/>
      <c r="V329" s="3"/>
      <c r="W329" s="3"/>
      <c r="X329" s="3"/>
      <c r="Y329" s="3"/>
      <c r="Z329" s="3"/>
      <c r="AA329" s="3"/>
      <c r="AB329" s="3"/>
      <c r="AC329" s="3"/>
      <c r="AD329" s="3"/>
      <c r="AE329" s="3"/>
      <c r="AF329" s="3"/>
      <c r="AG329" s="3"/>
      <c r="AH329" s="3"/>
      <c r="AI329" s="3"/>
      <c r="AJ329" s="5" t="s">
        <v>46</v>
      </c>
      <c r="AK329" s="5"/>
      <c r="AL329" s="5" t="s">
        <v>43</v>
      </c>
      <c r="AM329" s="4">
        <v>0.2</v>
      </c>
      <c r="AN329" s="4">
        <f t="shared" si="117"/>
        <v>0</v>
      </c>
      <c r="AO329" s="5"/>
      <c r="AP329" s="6"/>
      <c r="AQ329" s="6"/>
      <c r="AR329" s="7"/>
    </row>
    <row r="330" spans="1:53" ht="15" customHeight="1">
      <c r="A330" s="1">
        <v>3</v>
      </c>
      <c r="B330" s="1">
        <v>219</v>
      </c>
      <c r="C330" s="2" t="s">
        <v>494</v>
      </c>
      <c r="D330" s="3" t="s">
        <v>7</v>
      </c>
      <c r="E330" s="3" t="s">
        <v>80</v>
      </c>
      <c r="F330" s="4">
        <f t="shared" si="107"/>
        <v>0.14000000000000001</v>
      </c>
      <c r="G330" s="4"/>
      <c r="H330" s="4">
        <f t="shared" si="118"/>
        <v>0.14000000000000001</v>
      </c>
      <c r="I330" s="3">
        <v>0.09</v>
      </c>
      <c r="J330" s="3"/>
      <c r="K330" s="3"/>
      <c r="L330" s="3">
        <v>0.05</v>
      </c>
      <c r="M330" s="3"/>
      <c r="N330" s="3"/>
      <c r="O330" s="3"/>
      <c r="P330" s="3"/>
      <c r="Q330" s="3"/>
      <c r="R330" s="3"/>
      <c r="S330" s="3"/>
      <c r="T330" s="3"/>
      <c r="U330" s="3"/>
      <c r="V330" s="3"/>
      <c r="W330" s="3"/>
      <c r="X330" s="3"/>
      <c r="Y330" s="3"/>
      <c r="Z330" s="3"/>
      <c r="AA330" s="3"/>
      <c r="AB330" s="3"/>
      <c r="AC330" s="3"/>
      <c r="AD330" s="3"/>
      <c r="AE330" s="3"/>
      <c r="AF330" s="3"/>
      <c r="AG330" s="3"/>
      <c r="AH330" s="3"/>
      <c r="AI330" s="3"/>
      <c r="AJ330" s="5" t="s">
        <v>46</v>
      </c>
      <c r="AK330" s="5"/>
      <c r="AL330" s="5" t="s">
        <v>43</v>
      </c>
      <c r="AM330" s="4">
        <v>0.14000000000000001</v>
      </c>
      <c r="AN330" s="4">
        <f t="shared" si="117"/>
        <v>0</v>
      </c>
      <c r="AO330" s="5"/>
      <c r="AP330" s="6"/>
      <c r="AQ330" s="6"/>
      <c r="AR330" s="7"/>
    </row>
    <row r="331" spans="1:53" ht="15" customHeight="1">
      <c r="A331" s="1">
        <v>4</v>
      </c>
      <c r="B331" s="1">
        <v>220</v>
      </c>
      <c r="C331" s="2" t="s">
        <v>495</v>
      </c>
      <c r="D331" s="3" t="s">
        <v>7</v>
      </c>
      <c r="E331" s="3" t="s">
        <v>80</v>
      </c>
      <c r="F331" s="4">
        <f t="shared" si="107"/>
        <v>0.3</v>
      </c>
      <c r="G331" s="4"/>
      <c r="H331" s="4">
        <f t="shared" si="118"/>
        <v>0.3</v>
      </c>
      <c r="I331" s="3">
        <v>0.3</v>
      </c>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5" t="s">
        <v>46</v>
      </c>
      <c r="AK331" s="5"/>
      <c r="AL331" s="5" t="s">
        <v>43</v>
      </c>
      <c r="AM331" s="4">
        <v>0.3</v>
      </c>
      <c r="AN331" s="4">
        <f t="shared" si="117"/>
        <v>0</v>
      </c>
      <c r="AO331" s="5"/>
      <c r="AP331" s="6"/>
      <c r="AQ331" s="6"/>
      <c r="AR331" s="7"/>
    </row>
    <row r="332" spans="1:53" ht="25.5">
      <c r="A332" s="1">
        <v>5</v>
      </c>
      <c r="B332" s="1">
        <v>221</v>
      </c>
      <c r="C332" s="2" t="s">
        <v>241</v>
      </c>
      <c r="D332" s="3" t="s">
        <v>7</v>
      </c>
      <c r="E332" s="3" t="s">
        <v>80</v>
      </c>
      <c r="F332" s="4">
        <f t="shared" si="107"/>
        <v>0.48000000000000004</v>
      </c>
      <c r="G332" s="4"/>
      <c r="H332" s="4">
        <f t="shared" si="118"/>
        <v>0.48000000000000004</v>
      </c>
      <c r="I332" s="3"/>
      <c r="J332" s="3">
        <v>0.27</v>
      </c>
      <c r="K332" s="3"/>
      <c r="L332" s="3"/>
      <c r="M332" s="3">
        <v>0.19</v>
      </c>
      <c r="N332" s="3"/>
      <c r="O332" s="3"/>
      <c r="P332" s="3">
        <v>0.02</v>
      </c>
      <c r="Q332" s="3"/>
      <c r="R332" s="3"/>
      <c r="S332" s="3"/>
      <c r="T332" s="3"/>
      <c r="U332" s="3"/>
      <c r="V332" s="3"/>
      <c r="W332" s="3"/>
      <c r="X332" s="3"/>
      <c r="Y332" s="3"/>
      <c r="Z332" s="3"/>
      <c r="AA332" s="3"/>
      <c r="AB332" s="3"/>
      <c r="AC332" s="3"/>
      <c r="AD332" s="3"/>
      <c r="AE332" s="3"/>
      <c r="AF332" s="3"/>
      <c r="AG332" s="3"/>
      <c r="AH332" s="3"/>
      <c r="AI332" s="3"/>
      <c r="AJ332" s="6">
        <v>2021</v>
      </c>
      <c r="AK332" s="6"/>
      <c r="AL332" s="5" t="s">
        <v>43</v>
      </c>
      <c r="AM332" s="4">
        <v>0.48000000000000004</v>
      </c>
      <c r="AN332" s="4">
        <f t="shared" si="117"/>
        <v>0</v>
      </c>
      <c r="AO332" s="5"/>
      <c r="AP332" s="6"/>
      <c r="AQ332" s="6"/>
      <c r="AR332" s="7"/>
    </row>
    <row r="333" spans="1:53" ht="15" customHeight="1">
      <c r="A333" s="1">
        <v>6</v>
      </c>
      <c r="B333" s="1">
        <v>222</v>
      </c>
      <c r="C333" s="2" t="s">
        <v>499</v>
      </c>
      <c r="D333" s="3" t="s">
        <v>295</v>
      </c>
      <c r="E333" s="3" t="s">
        <v>80</v>
      </c>
      <c r="F333" s="4">
        <f t="shared" si="107"/>
        <v>0.5</v>
      </c>
      <c r="G333" s="4"/>
      <c r="H333" s="4">
        <f t="shared" si="118"/>
        <v>0.5</v>
      </c>
      <c r="I333" s="3">
        <v>0.5</v>
      </c>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5">
        <v>2022</v>
      </c>
      <c r="AK333" s="5"/>
      <c r="AL333" s="5" t="s">
        <v>43</v>
      </c>
      <c r="AM333" s="4">
        <v>0.5</v>
      </c>
      <c r="AN333" s="4">
        <f t="shared" si="117"/>
        <v>0</v>
      </c>
      <c r="AO333" s="5"/>
      <c r="AP333" s="6"/>
      <c r="AQ333" s="6"/>
      <c r="AR333" s="7"/>
    </row>
    <row r="334" spans="1:53" ht="15" customHeight="1">
      <c r="A334" s="1">
        <v>7</v>
      </c>
      <c r="B334" s="1">
        <v>223</v>
      </c>
      <c r="C334" s="2" t="s">
        <v>496</v>
      </c>
      <c r="D334" s="3" t="s">
        <v>295</v>
      </c>
      <c r="E334" s="3" t="s">
        <v>80</v>
      </c>
      <c r="F334" s="4">
        <f t="shared" si="107"/>
        <v>0.4</v>
      </c>
      <c r="G334" s="4"/>
      <c r="H334" s="4">
        <f t="shared" si="118"/>
        <v>0.4</v>
      </c>
      <c r="I334" s="3">
        <v>0.4</v>
      </c>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5" t="s">
        <v>51</v>
      </c>
      <c r="AK334" s="5"/>
      <c r="AL334" s="5" t="s">
        <v>43</v>
      </c>
      <c r="AM334" s="4">
        <v>0.4</v>
      </c>
      <c r="AN334" s="4">
        <f t="shared" si="117"/>
        <v>0</v>
      </c>
      <c r="AO334" s="5"/>
      <c r="AP334" s="6"/>
      <c r="AQ334" s="6"/>
      <c r="AR334" s="7"/>
    </row>
    <row r="335" spans="1:53" ht="15" customHeight="1">
      <c r="A335" s="1">
        <v>8</v>
      </c>
      <c r="B335" s="1">
        <v>224</v>
      </c>
      <c r="C335" s="2" t="s">
        <v>194</v>
      </c>
      <c r="D335" s="3" t="s">
        <v>300</v>
      </c>
      <c r="E335" s="3" t="s">
        <v>80</v>
      </c>
      <c r="F335" s="4">
        <f t="shared" si="107"/>
        <v>1.08</v>
      </c>
      <c r="G335" s="4"/>
      <c r="H335" s="4">
        <f t="shared" si="118"/>
        <v>1.08</v>
      </c>
      <c r="I335" s="3">
        <v>1.03</v>
      </c>
      <c r="J335" s="3"/>
      <c r="K335" s="3"/>
      <c r="L335" s="3"/>
      <c r="M335" s="3"/>
      <c r="N335" s="3"/>
      <c r="O335" s="3"/>
      <c r="P335" s="3">
        <v>0.05</v>
      </c>
      <c r="Q335" s="3"/>
      <c r="R335" s="3"/>
      <c r="S335" s="3"/>
      <c r="T335" s="3"/>
      <c r="U335" s="3"/>
      <c r="V335" s="3"/>
      <c r="W335" s="3"/>
      <c r="X335" s="3"/>
      <c r="Y335" s="3"/>
      <c r="Z335" s="3"/>
      <c r="AA335" s="3"/>
      <c r="AB335" s="3"/>
      <c r="AC335" s="3"/>
      <c r="AD335" s="3"/>
      <c r="AE335" s="3"/>
      <c r="AF335" s="3"/>
      <c r="AG335" s="3"/>
      <c r="AH335" s="3"/>
      <c r="AI335" s="3"/>
      <c r="AJ335" s="6">
        <v>2023</v>
      </c>
      <c r="AK335" s="6">
        <v>2024</v>
      </c>
      <c r="AL335" s="5" t="s">
        <v>43</v>
      </c>
      <c r="AM335" s="4">
        <v>1.08</v>
      </c>
      <c r="AN335" s="4">
        <f t="shared" si="117"/>
        <v>0</v>
      </c>
      <c r="AO335" s="5"/>
      <c r="AP335" s="6"/>
      <c r="AQ335" s="6"/>
      <c r="AR335" s="7"/>
      <c r="BA335" s="16"/>
    </row>
    <row r="336" spans="1:53" ht="15" customHeight="1">
      <c r="A336" s="1">
        <v>9</v>
      </c>
      <c r="B336" s="1">
        <v>225</v>
      </c>
      <c r="C336" s="2" t="s">
        <v>314</v>
      </c>
      <c r="D336" s="3" t="s">
        <v>300</v>
      </c>
      <c r="E336" s="3" t="s">
        <v>80</v>
      </c>
      <c r="F336" s="4">
        <f t="shared" si="107"/>
        <v>0.09</v>
      </c>
      <c r="G336" s="4"/>
      <c r="H336" s="4">
        <f t="shared" si="118"/>
        <v>0.09</v>
      </c>
      <c r="I336" s="3">
        <v>0.09</v>
      </c>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6">
        <v>2025</v>
      </c>
      <c r="AK336" s="6"/>
      <c r="AL336" s="5" t="s">
        <v>43</v>
      </c>
      <c r="AM336" s="4">
        <v>0.09</v>
      </c>
      <c r="AN336" s="4">
        <f t="shared" si="117"/>
        <v>0</v>
      </c>
      <c r="AO336" s="5"/>
      <c r="AP336" s="6"/>
      <c r="AQ336" s="6"/>
      <c r="AR336" s="7"/>
      <c r="BA336" s="16"/>
    </row>
    <row r="337" spans="1:44" ht="15" customHeight="1">
      <c r="A337" s="1">
        <v>10</v>
      </c>
      <c r="B337" s="1">
        <v>227</v>
      </c>
      <c r="C337" s="26" t="s">
        <v>497</v>
      </c>
      <c r="D337" s="5" t="s">
        <v>292</v>
      </c>
      <c r="E337" s="3" t="s">
        <v>80</v>
      </c>
      <c r="F337" s="4">
        <f t="shared" si="107"/>
        <v>1.5</v>
      </c>
      <c r="G337" s="4"/>
      <c r="H337" s="4">
        <f t="shared" si="118"/>
        <v>1.5</v>
      </c>
      <c r="I337" s="3">
        <v>1.5</v>
      </c>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6">
        <v>2023</v>
      </c>
      <c r="AK337" s="6"/>
      <c r="AL337" s="5" t="s">
        <v>43</v>
      </c>
      <c r="AM337" s="4">
        <v>1.5</v>
      </c>
      <c r="AN337" s="4">
        <f t="shared" si="117"/>
        <v>0</v>
      </c>
      <c r="AO337" s="5"/>
      <c r="AP337" s="6"/>
      <c r="AQ337" s="6"/>
      <c r="AR337" s="7"/>
    </row>
    <row r="338" spans="1:44" s="23" customFormat="1" ht="15" customHeight="1">
      <c r="A338" s="1">
        <v>11</v>
      </c>
      <c r="B338" s="1">
        <v>230</v>
      </c>
      <c r="C338" s="26" t="s">
        <v>82</v>
      </c>
      <c r="D338" s="5" t="s">
        <v>297</v>
      </c>
      <c r="E338" s="3" t="s">
        <v>80</v>
      </c>
      <c r="F338" s="4">
        <f t="shared" si="107"/>
        <v>0.2</v>
      </c>
      <c r="G338" s="4"/>
      <c r="H338" s="4">
        <f t="shared" si="118"/>
        <v>0.2</v>
      </c>
      <c r="I338" s="3">
        <v>0.2</v>
      </c>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6">
        <v>2023</v>
      </c>
      <c r="AK338" s="6"/>
      <c r="AL338" s="5" t="s">
        <v>43</v>
      </c>
      <c r="AM338" s="4">
        <v>0.2</v>
      </c>
      <c r="AN338" s="4">
        <f t="shared" si="117"/>
        <v>0</v>
      </c>
      <c r="AO338" s="5"/>
      <c r="AP338" s="6"/>
      <c r="AQ338" s="6"/>
      <c r="AR338" s="7"/>
    </row>
    <row r="339" spans="1:44" ht="15" customHeight="1">
      <c r="A339" s="1">
        <v>12</v>
      </c>
      <c r="B339" s="1">
        <v>231</v>
      </c>
      <c r="C339" s="26" t="s">
        <v>497</v>
      </c>
      <c r="D339" s="5" t="s">
        <v>257</v>
      </c>
      <c r="E339" s="3" t="s">
        <v>80</v>
      </c>
      <c r="F339" s="4">
        <f t="shared" si="107"/>
        <v>0.87</v>
      </c>
      <c r="G339" s="4"/>
      <c r="H339" s="4">
        <f t="shared" si="118"/>
        <v>0.87</v>
      </c>
      <c r="I339" s="3">
        <v>0.82</v>
      </c>
      <c r="J339" s="3"/>
      <c r="K339" s="3"/>
      <c r="L339" s="3"/>
      <c r="M339" s="3"/>
      <c r="N339" s="3"/>
      <c r="O339" s="3"/>
      <c r="P339" s="3">
        <v>0.03</v>
      </c>
      <c r="Q339" s="3">
        <v>0.02</v>
      </c>
      <c r="R339" s="3"/>
      <c r="S339" s="3"/>
      <c r="T339" s="3"/>
      <c r="U339" s="3"/>
      <c r="V339" s="3"/>
      <c r="W339" s="3"/>
      <c r="X339" s="3"/>
      <c r="Y339" s="3"/>
      <c r="Z339" s="3"/>
      <c r="AA339" s="3"/>
      <c r="AB339" s="3"/>
      <c r="AC339" s="3"/>
      <c r="AD339" s="3"/>
      <c r="AE339" s="3"/>
      <c r="AF339" s="3"/>
      <c r="AG339" s="3"/>
      <c r="AH339" s="3"/>
      <c r="AI339" s="3"/>
      <c r="AJ339" s="6">
        <v>2025</v>
      </c>
      <c r="AK339" s="6">
        <v>2024</v>
      </c>
      <c r="AL339" s="5" t="s">
        <v>43</v>
      </c>
      <c r="AM339" s="4">
        <v>0.87</v>
      </c>
      <c r="AN339" s="4">
        <f t="shared" si="117"/>
        <v>0</v>
      </c>
      <c r="AO339" s="5"/>
      <c r="AP339" s="6"/>
      <c r="AQ339" s="6"/>
      <c r="AR339" s="7"/>
    </row>
    <row r="340" spans="1:44" ht="15" customHeight="1">
      <c r="A340" s="1">
        <v>13</v>
      </c>
      <c r="B340" s="1">
        <v>232</v>
      </c>
      <c r="C340" s="26" t="s">
        <v>502</v>
      </c>
      <c r="D340" s="5" t="s">
        <v>257</v>
      </c>
      <c r="E340" s="3" t="s">
        <v>80</v>
      </c>
      <c r="F340" s="4">
        <f t="shared" si="107"/>
        <v>0.18</v>
      </c>
      <c r="G340" s="4"/>
      <c r="H340" s="4">
        <f t="shared" si="118"/>
        <v>0.18</v>
      </c>
      <c r="I340" s="3"/>
      <c r="J340" s="3"/>
      <c r="K340" s="3">
        <v>0.18</v>
      </c>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6">
        <v>2023</v>
      </c>
      <c r="AK340" s="6">
        <v>2024</v>
      </c>
      <c r="AL340" s="5" t="s">
        <v>43</v>
      </c>
      <c r="AM340" s="4">
        <v>0.18</v>
      </c>
      <c r="AN340" s="4">
        <f t="shared" si="117"/>
        <v>0</v>
      </c>
      <c r="AO340" s="5"/>
      <c r="AP340" s="6"/>
      <c r="AQ340" s="6"/>
      <c r="AR340" s="7"/>
    </row>
    <row r="341" spans="1:44" ht="15" customHeight="1">
      <c r="A341" s="1">
        <v>14</v>
      </c>
      <c r="B341" s="1">
        <v>233</v>
      </c>
      <c r="C341" s="26" t="s">
        <v>500</v>
      </c>
      <c r="D341" s="5" t="s">
        <v>257</v>
      </c>
      <c r="E341" s="3" t="s">
        <v>80</v>
      </c>
      <c r="F341" s="4">
        <f t="shared" si="107"/>
        <v>0.15</v>
      </c>
      <c r="G341" s="4"/>
      <c r="H341" s="4">
        <f t="shared" si="118"/>
        <v>0.15</v>
      </c>
      <c r="I341" s="3">
        <v>0.13</v>
      </c>
      <c r="J341" s="3"/>
      <c r="K341" s="3"/>
      <c r="L341" s="3"/>
      <c r="M341" s="3"/>
      <c r="N341" s="3"/>
      <c r="O341" s="3"/>
      <c r="P341" s="3">
        <v>0.02</v>
      </c>
      <c r="Q341" s="3"/>
      <c r="R341" s="3"/>
      <c r="S341" s="3"/>
      <c r="T341" s="3"/>
      <c r="U341" s="3"/>
      <c r="V341" s="3"/>
      <c r="W341" s="3"/>
      <c r="X341" s="3"/>
      <c r="Y341" s="3"/>
      <c r="Z341" s="3"/>
      <c r="AA341" s="3"/>
      <c r="AB341" s="3"/>
      <c r="AC341" s="3"/>
      <c r="AD341" s="3"/>
      <c r="AE341" s="3"/>
      <c r="AF341" s="3"/>
      <c r="AG341" s="3"/>
      <c r="AH341" s="3"/>
      <c r="AI341" s="3"/>
      <c r="AJ341" s="6">
        <v>2025</v>
      </c>
      <c r="AK341" s="6">
        <v>2024</v>
      </c>
      <c r="AL341" s="5" t="s">
        <v>43</v>
      </c>
      <c r="AM341" s="4">
        <v>0.15</v>
      </c>
      <c r="AN341" s="4">
        <f t="shared" si="117"/>
        <v>0</v>
      </c>
      <c r="AO341" s="5"/>
      <c r="AP341" s="6"/>
      <c r="AQ341" s="6"/>
      <c r="AR341" s="7"/>
    </row>
    <row r="342" spans="1:44" ht="15" customHeight="1">
      <c r="A342" s="1">
        <v>15</v>
      </c>
      <c r="B342" s="1">
        <v>235</v>
      </c>
      <c r="C342" s="2" t="s">
        <v>128</v>
      </c>
      <c r="D342" s="3" t="s">
        <v>301</v>
      </c>
      <c r="E342" s="3" t="s">
        <v>80</v>
      </c>
      <c r="F342" s="4">
        <f t="shared" si="107"/>
        <v>0.17</v>
      </c>
      <c r="G342" s="4"/>
      <c r="H342" s="4">
        <f t="shared" ref="H342:H361" si="119">SUM(I342:AI342)</f>
        <v>0.17</v>
      </c>
      <c r="I342" s="3"/>
      <c r="J342" s="3"/>
      <c r="K342" s="3"/>
      <c r="L342" s="3"/>
      <c r="M342" s="3"/>
      <c r="N342" s="3"/>
      <c r="O342" s="3"/>
      <c r="P342" s="3"/>
      <c r="Q342" s="3"/>
      <c r="R342" s="3"/>
      <c r="S342" s="3"/>
      <c r="T342" s="3"/>
      <c r="U342" s="3"/>
      <c r="V342" s="3"/>
      <c r="W342" s="3"/>
      <c r="X342" s="3">
        <v>0.17</v>
      </c>
      <c r="Y342" s="3"/>
      <c r="Z342" s="3"/>
      <c r="AA342" s="3"/>
      <c r="AB342" s="3"/>
      <c r="AC342" s="3"/>
      <c r="AD342" s="3"/>
      <c r="AE342" s="3"/>
      <c r="AF342" s="3"/>
      <c r="AG342" s="3"/>
      <c r="AH342" s="3"/>
      <c r="AI342" s="3"/>
      <c r="AJ342" s="6">
        <v>2023</v>
      </c>
      <c r="AK342" s="6">
        <v>2024</v>
      </c>
      <c r="AL342" s="5" t="s">
        <v>43</v>
      </c>
      <c r="AM342" s="4">
        <v>0.17</v>
      </c>
      <c r="AN342" s="4">
        <f t="shared" si="117"/>
        <v>0</v>
      </c>
      <c r="AO342" s="5"/>
      <c r="AP342" s="6"/>
      <c r="AQ342" s="6"/>
      <c r="AR342" s="7"/>
    </row>
    <row r="343" spans="1:44" ht="15" customHeight="1">
      <c r="A343" s="1">
        <v>16</v>
      </c>
      <c r="B343" s="1">
        <v>236</v>
      </c>
      <c r="C343" s="2" t="s">
        <v>130</v>
      </c>
      <c r="D343" s="3" t="s">
        <v>301</v>
      </c>
      <c r="E343" s="3" t="s">
        <v>80</v>
      </c>
      <c r="F343" s="4">
        <f t="shared" si="107"/>
        <v>0.27</v>
      </c>
      <c r="G343" s="4"/>
      <c r="H343" s="4">
        <f t="shared" si="119"/>
        <v>0.27</v>
      </c>
      <c r="I343" s="3">
        <v>0.27</v>
      </c>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6">
        <v>2022</v>
      </c>
      <c r="AK343" s="6">
        <v>2024</v>
      </c>
      <c r="AL343" s="5" t="s">
        <v>43</v>
      </c>
      <c r="AM343" s="4">
        <v>0.27</v>
      </c>
      <c r="AN343" s="4">
        <f t="shared" si="117"/>
        <v>0</v>
      </c>
      <c r="AO343" s="5"/>
      <c r="AP343" s="6"/>
      <c r="AQ343" s="6"/>
      <c r="AR343" s="7"/>
    </row>
    <row r="344" spans="1:44" ht="15" customHeight="1">
      <c r="A344" s="1">
        <v>17</v>
      </c>
      <c r="B344" s="1">
        <v>237</v>
      </c>
      <c r="C344" s="2" t="s">
        <v>551</v>
      </c>
      <c r="D344" s="3" t="s">
        <v>301</v>
      </c>
      <c r="E344" s="3" t="s">
        <v>80</v>
      </c>
      <c r="F344" s="4">
        <f t="shared" si="107"/>
        <v>0.26</v>
      </c>
      <c r="G344" s="4">
        <v>0.08</v>
      </c>
      <c r="H344" s="4">
        <f t="shared" si="119"/>
        <v>0.18</v>
      </c>
      <c r="I344" s="3"/>
      <c r="J344" s="3"/>
      <c r="K344" s="3"/>
      <c r="L344" s="3"/>
      <c r="M344" s="3"/>
      <c r="N344" s="3"/>
      <c r="O344" s="3"/>
      <c r="P344" s="3"/>
      <c r="Q344" s="3"/>
      <c r="R344" s="3"/>
      <c r="S344" s="3">
        <v>0.18</v>
      </c>
      <c r="T344" s="3"/>
      <c r="U344" s="3"/>
      <c r="V344" s="3"/>
      <c r="W344" s="3"/>
      <c r="X344" s="3"/>
      <c r="Y344" s="3"/>
      <c r="Z344" s="3"/>
      <c r="AA344" s="3"/>
      <c r="AB344" s="3"/>
      <c r="AC344" s="3"/>
      <c r="AD344" s="3"/>
      <c r="AE344" s="3"/>
      <c r="AF344" s="3"/>
      <c r="AG344" s="3"/>
      <c r="AH344" s="3"/>
      <c r="AI344" s="3"/>
      <c r="AJ344" s="6">
        <v>2023</v>
      </c>
      <c r="AK344" s="6">
        <v>2024</v>
      </c>
      <c r="AL344" s="5" t="s">
        <v>43</v>
      </c>
      <c r="AM344" s="4">
        <v>0.18</v>
      </c>
      <c r="AN344" s="4">
        <f t="shared" si="117"/>
        <v>0</v>
      </c>
      <c r="AO344" s="5"/>
      <c r="AP344" s="6"/>
      <c r="AQ344" s="6"/>
      <c r="AR344" s="7"/>
    </row>
    <row r="345" spans="1:44" ht="15" customHeight="1">
      <c r="A345" s="1">
        <v>18</v>
      </c>
      <c r="B345" s="1">
        <v>238</v>
      </c>
      <c r="C345" s="2" t="s">
        <v>132</v>
      </c>
      <c r="D345" s="3" t="s">
        <v>301</v>
      </c>
      <c r="E345" s="3" t="s">
        <v>80</v>
      </c>
      <c r="F345" s="4">
        <f t="shared" si="107"/>
        <v>0.4</v>
      </c>
      <c r="G345" s="4"/>
      <c r="H345" s="4">
        <f t="shared" si="119"/>
        <v>0.4</v>
      </c>
      <c r="I345" s="3"/>
      <c r="J345" s="3"/>
      <c r="K345" s="3"/>
      <c r="L345" s="3">
        <v>0.4</v>
      </c>
      <c r="M345" s="3"/>
      <c r="N345" s="3"/>
      <c r="O345" s="3"/>
      <c r="P345" s="3"/>
      <c r="Q345" s="3"/>
      <c r="R345" s="3"/>
      <c r="S345" s="3"/>
      <c r="T345" s="3"/>
      <c r="U345" s="3"/>
      <c r="V345" s="3"/>
      <c r="W345" s="3"/>
      <c r="X345" s="3"/>
      <c r="Y345" s="3"/>
      <c r="Z345" s="3"/>
      <c r="AA345" s="3"/>
      <c r="AB345" s="3"/>
      <c r="AC345" s="3"/>
      <c r="AD345" s="3"/>
      <c r="AE345" s="3"/>
      <c r="AF345" s="3"/>
      <c r="AG345" s="3"/>
      <c r="AH345" s="3"/>
      <c r="AI345" s="3"/>
      <c r="AJ345" s="6">
        <v>2022</v>
      </c>
      <c r="AK345" s="6">
        <v>2024</v>
      </c>
      <c r="AL345" s="5" t="s">
        <v>43</v>
      </c>
      <c r="AM345" s="4">
        <v>0.4</v>
      </c>
      <c r="AN345" s="4">
        <f t="shared" si="117"/>
        <v>0</v>
      </c>
      <c r="AO345" s="5"/>
      <c r="AP345" s="6"/>
      <c r="AQ345" s="6"/>
      <c r="AR345" s="7"/>
    </row>
    <row r="346" spans="1:44" s="23" customFormat="1" ht="15" customHeight="1">
      <c r="A346" s="1">
        <v>19</v>
      </c>
      <c r="B346" s="1">
        <v>239</v>
      </c>
      <c r="C346" s="2" t="s">
        <v>501</v>
      </c>
      <c r="D346" s="3" t="s">
        <v>247</v>
      </c>
      <c r="E346" s="3" t="s">
        <v>80</v>
      </c>
      <c r="F346" s="4">
        <f t="shared" si="107"/>
        <v>0.4</v>
      </c>
      <c r="G346" s="4"/>
      <c r="H346" s="4">
        <f t="shared" si="119"/>
        <v>0.4</v>
      </c>
      <c r="I346" s="3"/>
      <c r="J346" s="3"/>
      <c r="K346" s="3"/>
      <c r="L346" s="3">
        <v>0.4</v>
      </c>
      <c r="M346" s="3"/>
      <c r="N346" s="3"/>
      <c r="O346" s="3"/>
      <c r="P346" s="3"/>
      <c r="Q346" s="3"/>
      <c r="R346" s="3"/>
      <c r="S346" s="3"/>
      <c r="T346" s="3"/>
      <c r="U346" s="3"/>
      <c r="V346" s="3"/>
      <c r="W346" s="3"/>
      <c r="X346" s="3"/>
      <c r="Y346" s="3"/>
      <c r="Z346" s="3"/>
      <c r="AA346" s="3"/>
      <c r="AB346" s="3"/>
      <c r="AC346" s="3"/>
      <c r="AD346" s="3"/>
      <c r="AE346" s="3"/>
      <c r="AF346" s="3"/>
      <c r="AG346" s="3"/>
      <c r="AH346" s="3"/>
      <c r="AI346" s="3"/>
      <c r="AJ346" s="6">
        <v>2022</v>
      </c>
      <c r="AK346" s="6">
        <v>2024</v>
      </c>
      <c r="AL346" s="5" t="s">
        <v>43</v>
      </c>
      <c r="AM346" s="4">
        <v>0.4</v>
      </c>
      <c r="AN346" s="4">
        <f t="shared" si="117"/>
        <v>0</v>
      </c>
      <c r="AO346" s="5"/>
      <c r="AP346" s="6"/>
      <c r="AQ346" s="6"/>
      <c r="AR346" s="7"/>
    </row>
    <row r="347" spans="1:44" ht="15" customHeight="1">
      <c r="A347" s="1">
        <v>20</v>
      </c>
      <c r="B347" s="1">
        <v>247</v>
      </c>
      <c r="C347" s="2" t="s">
        <v>499</v>
      </c>
      <c r="D347" s="3" t="s">
        <v>296</v>
      </c>
      <c r="E347" s="3" t="s">
        <v>80</v>
      </c>
      <c r="F347" s="4">
        <f>G347+H347</f>
        <v>0.25</v>
      </c>
      <c r="G347" s="4"/>
      <c r="H347" s="4">
        <f t="shared" si="119"/>
        <v>0.25</v>
      </c>
      <c r="I347" s="3"/>
      <c r="J347" s="3"/>
      <c r="K347" s="3"/>
      <c r="L347" s="3">
        <v>0.25</v>
      </c>
      <c r="M347" s="3"/>
      <c r="N347" s="3"/>
      <c r="O347" s="3"/>
      <c r="P347" s="3"/>
      <c r="Q347" s="3"/>
      <c r="R347" s="3"/>
      <c r="S347" s="3"/>
      <c r="T347" s="3"/>
      <c r="U347" s="3"/>
      <c r="V347" s="3"/>
      <c r="W347" s="3"/>
      <c r="X347" s="3"/>
      <c r="Y347" s="3"/>
      <c r="Z347" s="3"/>
      <c r="AA347" s="3"/>
      <c r="AB347" s="3"/>
      <c r="AC347" s="3"/>
      <c r="AD347" s="3"/>
      <c r="AE347" s="3"/>
      <c r="AF347" s="3"/>
      <c r="AG347" s="3"/>
      <c r="AH347" s="3"/>
      <c r="AI347" s="3"/>
      <c r="AJ347" s="6">
        <v>2023</v>
      </c>
      <c r="AK347" s="6">
        <v>2024</v>
      </c>
      <c r="AL347" s="5" t="s">
        <v>43</v>
      </c>
      <c r="AM347" s="4">
        <v>0.25</v>
      </c>
      <c r="AN347" s="4">
        <f t="shared" si="117"/>
        <v>0</v>
      </c>
      <c r="AO347" s="5"/>
      <c r="AP347" s="6"/>
      <c r="AQ347" s="6" t="s">
        <v>750</v>
      </c>
      <c r="AR347" s="7"/>
    </row>
    <row r="348" spans="1:44" ht="15" customHeight="1">
      <c r="A348" s="1">
        <v>21</v>
      </c>
      <c r="B348" s="1">
        <v>242</v>
      </c>
      <c r="C348" s="2" t="s">
        <v>144</v>
      </c>
      <c r="D348" s="3" t="s">
        <v>296</v>
      </c>
      <c r="E348" s="3" t="s">
        <v>80</v>
      </c>
      <c r="F348" s="4">
        <f t="shared" si="107"/>
        <v>0.26</v>
      </c>
      <c r="G348" s="4"/>
      <c r="H348" s="4">
        <f t="shared" si="119"/>
        <v>0.26</v>
      </c>
      <c r="I348" s="3"/>
      <c r="J348" s="3">
        <v>0.26</v>
      </c>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5" t="s">
        <v>51</v>
      </c>
      <c r="AK348" s="5"/>
      <c r="AL348" s="5" t="s">
        <v>43</v>
      </c>
      <c r="AM348" s="4">
        <v>0.26</v>
      </c>
      <c r="AN348" s="4">
        <f t="shared" si="117"/>
        <v>0</v>
      </c>
      <c r="AO348" s="5"/>
      <c r="AP348" s="6"/>
      <c r="AQ348" s="6"/>
      <c r="AR348" s="7"/>
    </row>
    <row r="349" spans="1:44" ht="15" customHeight="1">
      <c r="A349" s="1">
        <v>22</v>
      </c>
      <c r="B349" s="1">
        <v>243</v>
      </c>
      <c r="C349" s="2" t="s">
        <v>145</v>
      </c>
      <c r="D349" s="3" t="s">
        <v>296</v>
      </c>
      <c r="E349" s="3" t="s">
        <v>80</v>
      </c>
      <c r="F349" s="4">
        <f t="shared" si="107"/>
        <v>0.3</v>
      </c>
      <c r="G349" s="4"/>
      <c r="H349" s="4">
        <f t="shared" si="119"/>
        <v>0.3</v>
      </c>
      <c r="I349" s="3"/>
      <c r="J349" s="3"/>
      <c r="K349" s="3"/>
      <c r="L349" s="3">
        <v>0.3</v>
      </c>
      <c r="M349" s="3"/>
      <c r="N349" s="3"/>
      <c r="O349" s="3"/>
      <c r="P349" s="3"/>
      <c r="Q349" s="3"/>
      <c r="R349" s="3"/>
      <c r="S349" s="3"/>
      <c r="T349" s="3"/>
      <c r="U349" s="3"/>
      <c r="V349" s="3"/>
      <c r="W349" s="3"/>
      <c r="X349" s="3"/>
      <c r="Y349" s="3"/>
      <c r="Z349" s="3"/>
      <c r="AA349" s="3"/>
      <c r="AB349" s="3"/>
      <c r="AC349" s="3"/>
      <c r="AD349" s="3"/>
      <c r="AE349" s="3"/>
      <c r="AF349" s="3"/>
      <c r="AG349" s="3"/>
      <c r="AH349" s="3"/>
      <c r="AI349" s="3"/>
      <c r="AJ349" s="5" t="s">
        <v>51</v>
      </c>
      <c r="AK349" s="5"/>
      <c r="AL349" s="5" t="s">
        <v>43</v>
      </c>
      <c r="AM349" s="4">
        <v>0.3</v>
      </c>
      <c r="AN349" s="4">
        <f t="shared" si="117"/>
        <v>0</v>
      </c>
      <c r="AO349" s="5"/>
      <c r="AP349" s="6"/>
      <c r="AQ349" s="6"/>
      <c r="AR349" s="7"/>
    </row>
    <row r="350" spans="1:44" ht="15" customHeight="1">
      <c r="A350" s="1">
        <v>23</v>
      </c>
      <c r="B350" s="1">
        <v>244</v>
      </c>
      <c r="C350" s="2" t="s">
        <v>146</v>
      </c>
      <c r="D350" s="3" t="s">
        <v>296</v>
      </c>
      <c r="E350" s="3" t="s">
        <v>80</v>
      </c>
      <c r="F350" s="4">
        <f t="shared" si="107"/>
        <v>0.22</v>
      </c>
      <c r="G350" s="4"/>
      <c r="H350" s="4">
        <f t="shared" si="119"/>
        <v>0.22</v>
      </c>
      <c r="I350" s="3">
        <v>0.22</v>
      </c>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5" t="s">
        <v>51</v>
      </c>
      <c r="AK350" s="5"/>
      <c r="AL350" s="5" t="s">
        <v>43</v>
      </c>
      <c r="AM350" s="4">
        <v>0.22</v>
      </c>
      <c r="AN350" s="4">
        <f t="shared" si="117"/>
        <v>0</v>
      </c>
      <c r="AO350" s="5"/>
      <c r="AP350" s="6"/>
      <c r="AQ350" s="6"/>
      <c r="AR350" s="7"/>
    </row>
    <row r="351" spans="1:44" ht="15" customHeight="1">
      <c r="A351" s="1">
        <v>24</v>
      </c>
      <c r="B351" s="1">
        <v>245</v>
      </c>
      <c r="C351" s="2" t="s">
        <v>147</v>
      </c>
      <c r="D351" s="3" t="s">
        <v>296</v>
      </c>
      <c r="E351" s="3" t="s">
        <v>80</v>
      </c>
      <c r="F351" s="4">
        <f t="shared" si="107"/>
        <v>0.16</v>
      </c>
      <c r="G351" s="4"/>
      <c r="H351" s="4">
        <f t="shared" si="119"/>
        <v>0.16</v>
      </c>
      <c r="I351" s="3"/>
      <c r="J351" s="3"/>
      <c r="K351" s="3"/>
      <c r="L351" s="3">
        <v>0.16</v>
      </c>
      <c r="M351" s="3"/>
      <c r="N351" s="3"/>
      <c r="O351" s="3"/>
      <c r="P351" s="3"/>
      <c r="Q351" s="3"/>
      <c r="R351" s="3"/>
      <c r="S351" s="3"/>
      <c r="T351" s="3"/>
      <c r="U351" s="3"/>
      <c r="V351" s="3"/>
      <c r="W351" s="3"/>
      <c r="X351" s="3"/>
      <c r="Y351" s="3"/>
      <c r="Z351" s="3"/>
      <c r="AA351" s="3"/>
      <c r="AB351" s="3"/>
      <c r="AC351" s="3"/>
      <c r="AD351" s="3"/>
      <c r="AE351" s="3"/>
      <c r="AF351" s="3"/>
      <c r="AG351" s="3"/>
      <c r="AH351" s="3"/>
      <c r="AI351" s="3"/>
      <c r="AJ351" s="5" t="s">
        <v>51</v>
      </c>
      <c r="AK351" s="5"/>
      <c r="AL351" s="5" t="s">
        <v>43</v>
      </c>
      <c r="AM351" s="4">
        <v>0.16</v>
      </c>
      <c r="AN351" s="4">
        <f t="shared" si="117"/>
        <v>0</v>
      </c>
      <c r="AO351" s="5"/>
      <c r="AP351" s="6"/>
      <c r="AQ351" s="6"/>
      <c r="AR351" s="7"/>
    </row>
    <row r="352" spans="1:44" ht="15" customHeight="1">
      <c r="A352" s="1">
        <v>25</v>
      </c>
      <c r="B352" s="1">
        <v>246</v>
      </c>
      <c r="C352" s="2" t="s">
        <v>148</v>
      </c>
      <c r="D352" s="3" t="s">
        <v>296</v>
      </c>
      <c r="E352" s="3" t="s">
        <v>80</v>
      </c>
      <c r="F352" s="4">
        <f t="shared" si="107"/>
        <v>0.2</v>
      </c>
      <c r="G352" s="4"/>
      <c r="H352" s="4">
        <f t="shared" si="119"/>
        <v>0.2</v>
      </c>
      <c r="I352" s="3">
        <v>0.2</v>
      </c>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5" t="s">
        <v>51</v>
      </c>
      <c r="AK352" s="5"/>
      <c r="AL352" s="5" t="s">
        <v>43</v>
      </c>
      <c r="AM352" s="4">
        <v>0.2</v>
      </c>
      <c r="AN352" s="4">
        <f t="shared" si="117"/>
        <v>0</v>
      </c>
      <c r="AO352" s="5"/>
      <c r="AP352" s="6"/>
      <c r="AQ352" s="6"/>
      <c r="AR352" s="7"/>
    </row>
    <row r="353" spans="1:53" ht="15" customHeight="1">
      <c r="A353" s="1">
        <v>26</v>
      </c>
      <c r="B353" s="1">
        <v>248</v>
      </c>
      <c r="C353" s="2" t="s">
        <v>138</v>
      </c>
      <c r="D353" s="3" t="s">
        <v>294</v>
      </c>
      <c r="E353" s="3" t="s">
        <v>80</v>
      </c>
      <c r="F353" s="4">
        <f t="shared" ref="F353:F470" si="120">G353+H353</f>
        <v>0.38</v>
      </c>
      <c r="G353" s="4">
        <v>0.18</v>
      </c>
      <c r="H353" s="4">
        <f t="shared" si="119"/>
        <v>0.2</v>
      </c>
      <c r="I353" s="3">
        <v>0.2</v>
      </c>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6">
        <v>2025</v>
      </c>
      <c r="AK353" s="6"/>
      <c r="AL353" s="5" t="s">
        <v>43</v>
      </c>
      <c r="AM353" s="4">
        <v>0.2</v>
      </c>
      <c r="AN353" s="4">
        <f t="shared" si="117"/>
        <v>0</v>
      </c>
      <c r="AO353" s="5"/>
      <c r="AP353" s="6"/>
      <c r="AQ353" s="6"/>
      <c r="AR353" s="7"/>
    </row>
    <row r="354" spans="1:53" ht="15" customHeight="1">
      <c r="A354" s="1">
        <v>27</v>
      </c>
      <c r="B354" s="1">
        <v>249</v>
      </c>
      <c r="C354" s="2" t="s">
        <v>194</v>
      </c>
      <c r="D354" s="3" t="s">
        <v>293</v>
      </c>
      <c r="E354" s="3" t="s">
        <v>80</v>
      </c>
      <c r="F354" s="4">
        <f t="shared" si="120"/>
        <v>1</v>
      </c>
      <c r="G354" s="4"/>
      <c r="H354" s="4">
        <f t="shared" si="119"/>
        <v>1</v>
      </c>
      <c r="I354" s="3">
        <v>1</v>
      </c>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5" t="s">
        <v>51</v>
      </c>
      <c r="AK354" s="5"/>
      <c r="AL354" s="5" t="s">
        <v>43</v>
      </c>
      <c r="AM354" s="4">
        <v>1</v>
      </c>
      <c r="AN354" s="4">
        <f t="shared" si="117"/>
        <v>0</v>
      </c>
      <c r="AO354" s="5"/>
      <c r="AP354" s="6"/>
      <c r="AQ354" s="6"/>
      <c r="AR354" s="7"/>
    </row>
    <row r="355" spans="1:53" s="14" customFormat="1" ht="15" customHeight="1">
      <c r="A355" s="36">
        <v>11.2</v>
      </c>
      <c r="B355" s="65"/>
      <c r="C355" s="49" t="s">
        <v>725</v>
      </c>
      <c r="D355" s="48"/>
      <c r="E355" s="48"/>
      <c r="F355" s="40">
        <f>G355+H355</f>
        <v>4.32</v>
      </c>
      <c r="G355" s="40">
        <f t="shared" ref="G355:AI355" si="121">SUM(G356:G358)</f>
        <v>0</v>
      </c>
      <c r="H355" s="40">
        <f t="shared" si="121"/>
        <v>4.32</v>
      </c>
      <c r="I355" s="40">
        <f t="shared" si="121"/>
        <v>3.8200000000000003</v>
      </c>
      <c r="J355" s="40">
        <f t="shared" si="121"/>
        <v>0</v>
      </c>
      <c r="K355" s="40">
        <f t="shared" si="121"/>
        <v>0</v>
      </c>
      <c r="L355" s="40">
        <f t="shared" si="121"/>
        <v>0</v>
      </c>
      <c r="M355" s="40">
        <f t="shared" si="121"/>
        <v>0</v>
      </c>
      <c r="N355" s="40">
        <f t="shared" si="121"/>
        <v>0</v>
      </c>
      <c r="O355" s="40">
        <f t="shared" si="121"/>
        <v>0</v>
      </c>
      <c r="P355" s="40">
        <f t="shared" si="121"/>
        <v>0.24</v>
      </c>
      <c r="Q355" s="40">
        <f t="shared" si="121"/>
        <v>0.26</v>
      </c>
      <c r="R355" s="40">
        <f t="shared" si="121"/>
        <v>0</v>
      </c>
      <c r="S355" s="40">
        <f t="shared" si="121"/>
        <v>0</v>
      </c>
      <c r="T355" s="40">
        <f t="shared" si="121"/>
        <v>0</v>
      </c>
      <c r="U355" s="40">
        <f t="shared" si="121"/>
        <v>0</v>
      </c>
      <c r="V355" s="40">
        <f t="shared" si="121"/>
        <v>0</v>
      </c>
      <c r="W355" s="40">
        <f t="shared" si="121"/>
        <v>0</v>
      </c>
      <c r="X355" s="40">
        <f t="shared" si="121"/>
        <v>0</v>
      </c>
      <c r="Y355" s="40">
        <f t="shared" si="121"/>
        <v>0</v>
      </c>
      <c r="Z355" s="40">
        <f t="shared" si="121"/>
        <v>0</v>
      </c>
      <c r="AA355" s="40">
        <f t="shared" si="121"/>
        <v>0</v>
      </c>
      <c r="AB355" s="40">
        <f t="shared" si="121"/>
        <v>0</v>
      </c>
      <c r="AC355" s="40">
        <f t="shared" si="121"/>
        <v>0</v>
      </c>
      <c r="AD355" s="40">
        <f t="shared" si="121"/>
        <v>0</v>
      </c>
      <c r="AE355" s="40">
        <f t="shared" si="121"/>
        <v>0</v>
      </c>
      <c r="AF355" s="40">
        <f t="shared" si="121"/>
        <v>0</v>
      </c>
      <c r="AG355" s="40">
        <f t="shared" si="121"/>
        <v>0</v>
      </c>
      <c r="AH355" s="40">
        <f t="shared" si="121"/>
        <v>0</v>
      </c>
      <c r="AI355" s="40">
        <f t="shared" si="121"/>
        <v>0</v>
      </c>
      <c r="AJ355" s="40"/>
      <c r="AK355" s="40"/>
      <c r="AL355" s="40"/>
      <c r="AM355" s="40">
        <f>SUM(AM356:AM358)</f>
        <v>2.8600000000000003</v>
      </c>
      <c r="AN355" s="40">
        <f>SUM(AN356:AN358)</f>
        <v>1.46</v>
      </c>
      <c r="AO355" s="40"/>
      <c r="AP355" s="41"/>
      <c r="AQ355" s="41"/>
      <c r="AR355" s="13"/>
    </row>
    <row r="356" spans="1:53" ht="15" customHeight="1">
      <c r="A356" s="1">
        <v>1</v>
      </c>
      <c r="B356" s="1">
        <v>250</v>
      </c>
      <c r="C356" s="2" t="s">
        <v>702</v>
      </c>
      <c r="D356" s="3" t="s">
        <v>326</v>
      </c>
      <c r="E356" s="3" t="s">
        <v>80</v>
      </c>
      <c r="F356" s="4">
        <f t="shared" si="120"/>
        <v>1.5</v>
      </c>
      <c r="G356" s="4"/>
      <c r="H356" s="4">
        <f>SUM(I356:AI356)</f>
        <v>1.5</v>
      </c>
      <c r="I356" s="3">
        <v>1.27</v>
      </c>
      <c r="J356" s="3"/>
      <c r="K356" s="3"/>
      <c r="L356" s="3"/>
      <c r="M356" s="3"/>
      <c r="N356" s="3"/>
      <c r="O356" s="3"/>
      <c r="P356" s="3"/>
      <c r="Q356" s="3">
        <v>0.23</v>
      </c>
      <c r="R356" s="3"/>
      <c r="S356" s="3"/>
      <c r="T356" s="3"/>
      <c r="U356" s="3"/>
      <c r="V356" s="3"/>
      <c r="W356" s="3"/>
      <c r="X356" s="3"/>
      <c r="Y356" s="3"/>
      <c r="Z356" s="3"/>
      <c r="AA356" s="3"/>
      <c r="AB356" s="3"/>
      <c r="AC356" s="3"/>
      <c r="AD356" s="3"/>
      <c r="AE356" s="3"/>
      <c r="AF356" s="3"/>
      <c r="AG356" s="3"/>
      <c r="AH356" s="3"/>
      <c r="AI356" s="3"/>
      <c r="AJ356" s="5" t="s">
        <v>42</v>
      </c>
      <c r="AK356" s="5"/>
      <c r="AL356" s="6" t="s">
        <v>703</v>
      </c>
      <c r="AM356" s="4">
        <v>0.34</v>
      </c>
      <c r="AN356" s="4">
        <f>H356-AM356</f>
        <v>1.1599999999999999</v>
      </c>
      <c r="AO356" s="6"/>
      <c r="AP356" s="21"/>
      <c r="AQ356" s="7" t="s">
        <v>704</v>
      </c>
      <c r="AR356" s="7"/>
    </row>
    <row r="357" spans="1:53" ht="15" customHeight="1">
      <c r="A357" s="1">
        <v>2</v>
      </c>
      <c r="B357" s="1">
        <v>228</v>
      </c>
      <c r="C357" s="26" t="s">
        <v>81</v>
      </c>
      <c r="D357" s="5" t="s">
        <v>297</v>
      </c>
      <c r="E357" s="3" t="s">
        <v>80</v>
      </c>
      <c r="F357" s="4">
        <f>G357+H357</f>
        <v>1.59</v>
      </c>
      <c r="G357" s="4"/>
      <c r="H357" s="4">
        <f t="shared" ref="H357:H358" si="122">SUM(I357:AI357)</f>
        <v>1.59</v>
      </c>
      <c r="I357" s="3">
        <v>1.59</v>
      </c>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6">
        <v>2025</v>
      </c>
      <c r="AK357" s="6"/>
      <c r="AL357" s="5" t="s">
        <v>624</v>
      </c>
      <c r="AM357" s="4">
        <v>1.2</v>
      </c>
      <c r="AN357" s="4">
        <f>H357-AM357</f>
        <v>0.39000000000000012</v>
      </c>
      <c r="AO357" s="5"/>
      <c r="AP357" s="6"/>
      <c r="AQ357" s="6"/>
      <c r="AR357" s="7"/>
    </row>
    <row r="358" spans="1:53" ht="25.5">
      <c r="A358" s="1">
        <v>3</v>
      </c>
      <c r="B358" s="1">
        <v>241</v>
      </c>
      <c r="C358" s="2" t="s">
        <v>143</v>
      </c>
      <c r="D358" s="3" t="s">
        <v>296</v>
      </c>
      <c r="E358" s="3" t="s">
        <v>80</v>
      </c>
      <c r="F358" s="4">
        <f t="shared" ref="F358" si="123">G358+H358</f>
        <v>1.23</v>
      </c>
      <c r="G358" s="4"/>
      <c r="H358" s="4">
        <f t="shared" si="122"/>
        <v>1.23</v>
      </c>
      <c r="I358" s="3">
        <v>0.96</v>
      </c>
      <c r="J358" s="3"/>
      <c r="K358" s="3"/>
      <c r="L358" s="3"/>
      <c r="M358" s="3"/>
      <c r="N358" s="3"/>
      <c r="O358" s="3"/>
      <c r="P358" s="3">
        <v>0.24</v>
      </c>
      <c r="Q358" s="3">
        <v>0.03</v>
      </c>
      <c r="R358" s="3"/>
      <c r="S358" s="3"/>
      <c r="T358" s="3"/>
      <c r="U358" s="3"/>
      <c r="V358" s="3"/>
      <c r="W358" s="3"/>
      <c r="X358" s="3"/>
      <c r="Y358" s="3"/>
      <c r="Z358" s="3"/>
      <c r="AA358" s="3"/>
      <c r="AB358" s="3"/>
      <c r="AC358" s="3"/>
      <c r="AD358" s="3"/>
      <c r="AE358" s="3"/>
      <c r="AF358" s="3"/>
      <c r="AG358" s="3"/>
      <c r="AH358" s="3"/>
      <c r="AI358" s="3"/>
      <c r="AJ358" s="5" t="s">
        <v>51</v>
      </c>
      <c r="AK358" s="5" t="s">
        <v>63</v>
      </c>
      <c r="AL358" s="5" t="s">
        <v>774</v>
      </c>
      <c r="AM358" s="4">
        <v>1.32</v>
      </c>
      <c r="AN358" s="4">
        <f>H358-AM358</f>
        <v>-9.000000000000008E-2</v>
      </c>
      <c r="AO358" s="5" t="s">
        <v>774</v>
      </c>
      <c r="AP358" s="6"/>
      <c r="AQ358" s="6"/>
      <c r="AR358" s="7"/>
    </row>
    <row r="359" spans="1:53" s="14" customFormat="1" ht="15" customHeight="1">
      <c r="A359" s="36">
        <v>11.3</v>
      </c>
      <c r="B359" s="65"/>
      <c r="C359" s="38" t="s">
        <v>713</v>
      </c>
      <c r="D359" s="48"/>
      <c r="E359" s="48"/>
      <c r="F359" s="40">
        <f>G359+H359</f>
        <v>132.34</v>
      </c>
      <c r="G359" s="40">
        <f>SUM(G360:G368)</f>
        <v>0.88000000000000012</v>
      </c>
      <c r="H359" s="40">
        <f t="shared" ref="H359:AN359" si="124">SUM(H360:H368)</f>
        <v>131.46</v>
      </c>
      <c r="I359" s="40">
        <f t="shared" si="124"/>
        <v>1.1299999999999999</v>
      </c>
      <c r="J359" s="40">
        <f t="shared" si="124"/>
        <v>0</v>
      </c>
      <c r="K359" s="40">
        <f t="shared" si="124"/>
        <v>0.29000000000000004</v>
      </c>
      <c r="L359" s="40">
        <f t="shared" si="124"/>
        <v>0.03</v>
      </c>
      <c r="M359" s="40">
        <f t="shared" si="124"/>
        <v>0</v>
      </c>
      <c r="N359" s="40">
        <f t="shared" si="124"/>
        <v>0</v>
      </c>
      <c r="O359" s="40">
        <f t="shared" si="124"/>
        <v>0</v>
      </c>
      <c r="P359" s="40">
        <f t="shared" si="124"/>
        <v>0.01</v>
      </c>
      <c r="Q359" s="40">
        <f t="shared" si="124"/>
        <v>0</v>
      </c>
      <c r="R359" s="40">
        <f t="shared" si="124"/>
        <v>0</v>
      </c>
      <c r="S359" s="40">
        <f t="shared" si="124"/>
        <v>0</v>
      </c>
      <c r="T359" s="40">
        <f t="shared" si="124"/>
        <v>0</v>
      </c>
      <c r="U359" s="40">
        <f t="shared" si="124"/>
        <v>0</v>
      </c>
      <c r="V359" s="40">
        <f t="shared" si="124"/>
        <v>0</v>
      </c>
      <c r="W359" s="40">
        <f t="shared" si="124"/>
        <v>0</v>
      </c>
      <c r="X359" s="40">
        <f t="shared" si="124"/>
        <v>0</v>
      </c>
      <c r="Y359" s="40">
        <f t="shared" si="124"/>
        <v>0</v>
      </c>
      <c r="Z359" s="40">
        <f t="shared" si="124"/>
        <v>0</v>
      </c>
      <c r="AA359" s="40">
        <f t="shared" si="124"/>
        <v>0</v>
      </c>
      <c r="AB359" s="40">
        <f t="shared" si="124"/>
        <v>0</v>
      </c>
      <c r="AC359" s="40">
        <f t="shared" si="124"/>
        <v>0</v>
      </c>
      <c r="AD359" s="40">
        <f t="shared" si="124"/>
        <v>0</v>
      </c>
      <c r="AE359" s="40">
        <f t="shared" si="124"/>
        <v>0</v>
      </c>
      <c r="AF359" s="40">
        <f t="shared" si="124"/>
        <v>0</v>
      </c>
      <c r="AG359" s="40">
        <f t="shared" si="124"/>
        <v>0</v>
      </c>
      <c r="AH359" s="40">
        <f t="shared" si="124"/>
        <v>0</v>
      </c>
      <c r="AI359" s="40">
        <f t="shared" si="124"/>
        <v>0</v>
      </c>
      <c r="AJ359" s="40">
        <f t="shared" si="124"/>
        <v>8100</v>
      </c>
      <c r="AK359" s="40">
        <f t="shared" si="124"/>
        <v>0</v>
      </c>
      <c r="AL359" s="40">
        <f t="shared" si="124"/>
        <v>0</v>
      </c>
      <c r="AM359" s="40">
        <f t="shared" si="124"/>
        <v>0</v>
      </c>
      <c r="AN359" s="40">
        <f t="shared" si="124"/>
        <v>131.46</v>
      </c>
      <c r="AO359" s="40">
        <f t="shared" ref="AO359" si="125">SUM(AO360:AO368)</f>
        <v>0</v>
      </c>
      <c r="AP359" s="41"/>
      <c r="AQ359" s="41"/>
      <c r="AR359" s="13"/>
    </row>
    <row r="360" spans="1:53" ht="15" customHeight="1">
      <c r="A360" s="1">
        <v>1</v>
      </c>
      <c r="B360" s="1"/>
      <c r="C360" s="2" t="s">
        <v>707</v>
      </c>
      <c r="D360" s="3" t="s">
        <v>326</v>
      </c>
      <c r="E360" s="3" t="s">
        <v>80</v>
      </c>
      <c r="F360" s="4">
        <f t="shared" ref="F360" si="126">G360+H360</f>
        <v>0.22</v>
      </c>
      <c r="G360" s="4">
        <v>0.13</v>
      </c>
      <c r="H360" s="4">
        <f t="shared" ref="H360" si="127">SUM(I360:AI360)</f>
        <v>0.09</v>
      </c>
      <c r="I360" s="3">
        <v>0.05</v>
      </c>
      <c r="J360" s="3"/>
      <c r="K360" s="3"/>
      <c r="L360" s="3">
        <v>0.03</v>
      </c>
      <c r="M360" s="3"/>
      <c r="N360" s="3"/>
      <c r="O360" s="3"/>
      <c r="P360" s="3">
        <v>0.01</v>
      </c>
      <c r="Q360" s="3"/>
      <c r="R360" s="3"/>
      <c r="S360" s="3"/>
      <c r="T360" s="3"/>
      <c r="U360" s="3"/>
      <c r="V360" s="3"/>
      <c r="W360" s="3"/>
      <c r="X360" s="3"/>
      <c r="Y360" s="3"/>
      <c r="Z360" s="3"/>
      <c r="AA360" s="3"/>
      <c r="AB360" s="3"/>
      <c r="AC360" s="3"/>
      <c r="AD360" s="3"/>
      <c r="AE360" s="3"/>
      <c r="AF360" s="3"/>
      <c r="AG360" s="3"/>
      <c r="AH360" s="3"/>
      <c r="AI360" s="3"/>
      <c r="AJ360" s="5"/>
      <c r="AK360" s="5"/>
      <c r="AL360" s="6" t="s">
        <v>667</v>
      </c>
      <c r="AM360" s="4"/>
      <c r="AN360" s="4">
        <f t="shared" ref="AN360:AN368" si="128">H360-AM360</f>
        <v>0.09</v>
      </c>
      <c r="AO360" s="6"/>
      <c r="AP360" s="21"/>
      <c r="AQ360" s="6"/>
      <c r="AR360" s="7"/>
    </row>
    <row r="361" spans="1:53" ht="15" customHeight="1">
      <c r="A361" s="1">
        <v>2</v>
      </c>
      <c r="B361" s="1"/>
      <c r="C361" s="2" t="s">
        <v>700</v>
      </c>
      <c r="D361" s="3" t="s">
        <v>326</v>
      </c>
      <c r="E361" s="3" t="s">
        <v>80</v>
      </c>
      <c r="F361" s="4">
        <f t="shared" si="120"/>
        <v>0.4</v>
      </c>
      <c r="G361" s="4"/>
      <c r="H361" s="4">
        <f t="shared" si="119"/>
        <v>0.4</v>
      </c>
      <c r="I361" s="3">
        <v>0.4</v>
      </c>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5"/>
      <c r="AK361" s="5"/>
      <c r="AL361" s="6" t="s">
        <v>667</v>
      </c>
      <c r="AM361" s="4"/>
      <c r="AN361" s="4">
        <f t="shared" si="128"/>
        <v>0.4</v>
      </c>
      <c r="AO361" s="6"/>
      <c r="AP361" s="21"/>
      <c r="AQ361" s="6"/>
      <c r="AR361" s="7"/>
    </row>
    <row r="362" spans="1:53" ht="15" customHeight="1">
      <c r="A362" s="1">
        <v>3</v>
      </c>
      <c r="B362" s="1">
        <v>226</v>
      </c>
      <c r="C362" s="2" t="s">
        <v>517</v>
      </c>
      <c r="D362" s="3" t="s">
        <v>300</v>
      </c>
      <c r="E362" s="3" t="s">
        <v>80</v>
      </c>
      <c r="F362" s="4">
        <f t="shared" ref="F362:F367" si="129">G362+H362</f>
        <v>0.15</v>
      </c>
      <c r="G362" s="4"/>
      <c r="H362" s="4">
        <f t="shared" ref="H362:H367" si="130">SUM(I362:AI362)</f>
        <v>0.15</v>
      </c>
      <c r="I362" s="3"/>
      <c r="J362" s="3"/>
      <c r="K362" s="3">
        <v>0.15</v>
      </c>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6">
        <v>2025</v>
      </c>
      <c r="AK362" s="6"/>
      <c r="AL362" s="5" t="s">
        <v>385</v>
      </c>
      <c r="AM362" s="4"/>
      <c r="AN362" s="4">
        <f t="shared" si="128"/>
        <v>0.15</v>
      </c>
      <c r="AO362" s="5"/>
      <c r="AP362" s="6"/>
      <c r="AQ362" s="6"/>
      <c r="AR362" s="7"/>
      <c r="BA362" s="16"/>
    </row>
    <row r="363" spans="1:53" ht="15" customHeight="1">
      <c r="A363" s="1">
        <v>4</v>
      </c>
      <c r="B363" s="1">
        <v>229</v>
      </c>
      <c r="C363" s="26" t="s">
        <v>498</v>
      </c>
      <c r="D363" s="5" t="s">
        <v>297</v>
      </c>
      <c r="E363" s="3" t="s">
        <v>80</v>
      </c>
      <c r="F363" s="4">
        <f t="shared" si="129"/>
        <v>0.2</v>
      </c>
      <c r="G363" s="4"/>
      <c r="H363" s="4">
        <f t="shared" si="130"/>
        <v>0.2</v>
      </c>
      <c r="I363" s="3">
        <v>0.2</v>
      </c>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6">
        <v>2025</v>
      </c>
      <c r="AK363" s="6"/>
      <c r="AL363" s="6" t="s">
        <v>385</v>
      </c>
      <c r="AM363" s="4"/>
      <c r="AN363" s="4">
        <f t="shared" si="128"/>
        <v>0.2</v>
      </c>
      <c r="AO363" s="6"/>
      <c r="AP363" s="6"/>
      <c r="AQ363" s="6"/>
      <c r="AR363" s="7"/>
    </row>
    <row r="364" spans="1:53" ht="38.25">
      <c r="A364" s="1">
        <v>5</v>
      </c>
      <c r="B364" s="1">
        <v>234</v>
      </c>
      <c r="C364" s="26" t="s">
        <v>520</v>
      </c>
      <c r="D364" s="5" t="s">
        <v>257</v>
      </c>
      <c r="E364" s="3" t="s">
        <v>80</v>
      </c>
      <c r="F364" s="4">
        <f t="shared" si="129"/>
        <v>0.25</v>
      </c>
      <c r="G364" s="4">
        <v>0.25</v>
      </c>
      <c r="H364" s="4">
        <f t="shared" si="130"/>
        <v>0</v>
      </c>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6">
        <v>2025</v>
      </c>
      <c r="AK364" s="6"/>
      <c r="AL364" s="6" t="s">
        <v>667</v>
      </c>
      <c r="AM364" s="4"/>
      <c r="AN364" s="4">
        <f t="shared" si="128"/>
        <v>0</v>
      </c>
      <c r="AO364" s="5" t="s">
        <v>784</v>
      </c>
      <c r="AP364" s="6"/>
      <c r="AQ364" s="6"/>
      <c r="AR364" s="7"/>
    </row>
    <row r="365" spans="1:53" ht="38.25">
      <c r="A365" s="1">
        <v>6</v>
      </c>
      <c r="B365" s="1"/>
      <c r="C365" s="26" t="s">
        <v>691</v>
      </c>
      <c r="D365" s="5" t="s">
        <v>257</v>
      </c>
      <c r="E365" s="3" t="s">
        <v>80</v>
      </c>
      <c r="F365" s="4">
        <f t="shared" si="129"/>
        <v>0.17</v>
      </c>
      <c r="G365" s="4">
        <v>0.17</v>
      </c>
      <c r="H365" s="4">
        <f t="shared" si="130"/>
        <v>0</v>
      </c>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6"/>
      <c r="AK365" s="6"/>
      <c r="AL365" s="6" t="s">
        <v>667</v>
      </c>
      <c r="AM365" s="4"/>
      <c r="AN365" s="4">
        <f t="shared" si="128"/>
        <v>0</v>
      </c>
      <c r="AO365" s="5" t="s">
        <v>784</v>
      </c>
      <c r="AP365" s="6"/>
      <c r="AQ365" s="6"/>
      <c r="AR365" s="7"/>
    </row>
    <row r="366" spans="1:53" s="33" customFormat="1">
      <c r="A366" s="1">
        <v>7</v>
      </c>
      <c r="B366" s="1">
        <v>240</v>
      </c>
      <c r="C366" s="2" t="s">
        <v>765</v>
      </c>
      <c r="D366" s="3" t="s">
        <v>247</v>
      </c>
      <c r="E366" s="3" t="s">
        <v>80</v>
      </c>
      <c r="F366" s="4">
        <f t="shared" si="129"/>
        <v>0.48</v>
      </c>
      <c r="G366" s="4"/>
      <c r="H366" s="4">
        <f t="shared" si="130"/>
        <v>0.48</v>
      </c>
      <c r="I366" s="3">
        <v>0.48</v>
      </c>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6">
        <v>2025</v>
      </c>
      <c r="AK366" s="6"/>
      <c r="AL366" s="5" t="s">
        <v>385</v>
      </c>
      <c r="AM366" s="4"/>
      <c r="AN366" s="4">
        <f t="shared" si="128"/>
        <v>0.48</v>
      </c>
      <c r="AO366" s="5"/>
      <c r="AP366" s="6"/>
      <c r="AQ366" s="6"/>
      <c r="AR366" s="7"/>
      <c r="AS366" s="8"/>
    </row>
    <row r="367" spans="1:53" s="33" customFormat="1" ht="38.25">
      <c r="A367" s="1">
        <v>8</v>
      </c>
      <c r="B367" s="1"/>
      <c r="C367" s="2" t="s">
        <v>749</v>
      </c>
      <c r="D367" s="3" t="s">
        <v>247</v>
      </c>
      <c r="E367" s="3" t="s">
        <v>80</v>
      </c>
      <c r="F367" s="4">
        <f t="shared" si="129"/>
        <v>0.47000000000000003</v>
      </c>
      <c r="G367" s="4">
        <v>0.33</v>
      </c>
      <c r="H367" s="4">
        <f t="shared" si="130"/>
        <v>0.14000000000000001</v>
      </c>
      <c r="I367" s="3"/>
      <c r="J367" s="3"/>
      <c r="K367" s="3">
        <v>0.14000000000000001</v>
      </c>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6"/>
      <c r="AK367" s="6"/>
      <c r="AL367" s="5" t="s">
        <v>667</v>
      </c>
      <c r="AM367" s="4"/>
      <c r="AN367" s="4">
        <f t="shared" si="128"/>
        <v>0.14000000000000001</v>
      </c>
      <c r="AO367" s="5" t="s">
        <v>784</v>
      </c>
      <c r="AP367" s="6"/>
      <c r="AQ367" s="6"/>
      <c r="AR367" s="7"/>
      <c r="AS367" s="8"/>
    </row>
    <row r="368" spans="1:53" s="10" customFormat="1" ht="59.25" customHeight="1">
      <c r="A368" s="27">
        <v>9</v>
      </c>
      <c r="B368" s="27"/>
      <c r="C368" s="28" t="s">
        <v>814</v>
      </c>
      <c r="D368" s="31" t="s">
        <v>542</v>
      </c>
      <c r="E368" s="29" t="s">
        <v>80</v>
      </c>
      <c r="F368" s="9">
        <v>130</v>
      </c>
      <c r="G368" s="9"/>
      <c r="H368" s="9">
        <v>130</v>
      </c>
      <c r="I368" s="50"/>
      <c r="J368" s="50"/>
      <c r="K368" s="50"/>
      <c r="L368" s="50"/>
      <c r="M368" s="50"/>
      <c r="N368" s="50"/>
      <c r="O368" s="50"/>
      <c r="P368" s="50"/>
      <c r="Q368" s="50"/>
      <c r="R368" s="50"/>
      <c r="S368" s="50"/>
      <c r="T368" s="50"/>
      <c r="U368" s="50"/>
      <c r="V368" s="50"/>
      <c r="W368" s="50"/>
      <c r="X368" s="50"/>
      <c r="Y368" s="50"/>
      <c r="Z368" s="50"/>
      <c r="AA368" s="50"/>
      <c r="AB368" s="50"/>
      <c r="AC368" s="50"/>
      <c r="AD368" s="50"/>
      <c r="AE368" s="50"/>
      <c r="AF368" s="50"/>
      <c r="AG368" s="50"/>
      <c r="AH368" s="50"/>
      <c r="AI368" s="50"/>
      <c r="AJ368" s="31" t="s">
        <v>42</v>
      </c>
      <c r="AK368" s="31"/>
      <c r="AL368" s="5" t="s">
        <v>385</v>
      </c>
      <c r="AM368" s="9"/>
      <c r="AN368" s="4">
        <f t="shared" si="128"/>
        <v>130</v>
      </c>
      <c r="AO368" s="31" t="s">
        <v>791</v>
      </c>
      <c r="AP368" s="66" t="s">
        <v>589</v>
      </c>
      <c r="AQ368" s="31" t="s">
        <v>791</v>
      </c>
    </row>
    <row r="369" spans="1:44" s="47" customFormat="1" ht="15" customHeight="1">
      <c r="A369" s="46" t="s">
        <v>26</v>
      </c>
      <c r="B369" s="36"/>
      <c r="C369" s="57" t="s">
        <v>14</v>
      </c>
      <c r="D369" s="81"/>
      <c r="E369" s="81"/>
      <c r="F369" s="83">
        <f>F370</f>
        <v>4.3000000000000007</v>
      </c>
      <c r="G369" s="83">
        <f t="shared" ref="G369:AN369" si="131">G370</f>
        <v>0</v>
      </c>
      <c r="H369" s="83">
        <f t="shared" si="131"/>
        <v>4.3000000000000007</v>
      </c>
      <c r="I369" s="83">
        <f t="shared" si="131"/>
        <v>4.3000000000000007</v>
      </c>
      <c r="J369" s="83">
        <f t="shared" si="131"/>
        <v>0</v>
      </c>
      <c r="K369" s="83">
        <f t="shared" si="131"/>
        <v>0</v>
      </c>
      <c r="L369" s="83">
        <f t="shared" si="131"/>
        <v>0</v>
      </c>
      <c r="M369" s="83">
        <f t="shared" si="131"/>
        <v>0</v>
      </c>
      <c r="N369" s="83">
        <f t="shared" si="131"/>
        <v>0</v>
      </c>
      <c r="O369" s="83">
        <f t="shared" si="131"/>
        <v>0</v>
      </c>
      <c r="P369" s="83">
        <f t="shared" si="131"/>
        <v>0</v>
      </c>
      <c r="Q369" s="83">
        <f t="shared" si="131"/>
        <v>0</v>
      </c>
      <c r="R369" s="83">
        <f t="shared" si="131"/>
        <v>0</v>
      </c>
      <c r="S369" s="83">
        <f t="shared" si="131"/>
        <v>0</v>
      </c>
      <c r="T369" s="83">
        <f t="shared" si="131"/>
        <v>0</v>
      </c>
      <c r="U369" s="83">
        <f t="shared" si="131"/>
        <v>0</v>
      </c>
      <c r="V369" s="83">
        <f t="shared" si="131"/>
        <v>0</v>
      </c>
      <c r="W369" s="83">
        <f t="shared" si="131"/>
        <v>0</v>
      </c>
      <c r="X369" s="83">
        <f t="shared" si="131"/>
        <v>0</v>
      </c>
      <c r="Y369" s="83">
        <f t="shared" si="131"/>
        <v>0</v>
      </c>
      <c r="Z369" s="83">
        <f t="shared" si="131"/>
        <v>0</v>
      </c>
      <c r="AA369" s="83">
        <f t="shared" si="131"/>
        <v>0</v>
      </c>
      <c r="AB369" s="83">
        <f t="shared" si="131"/>
        <v>0</v>
      </c>
      <c r="AC369" s="83">
        <f t="shared" si="131"/>
        <v>0</v>
      </c>
      <c r="AD369" s="83">
        <f t="shared" si="131"/>
        <v>0</v>
      </c>
      <c r="AE369" s="83">
        <f t="shared" si="131"/>
        <v>0</v>
      </c>
      <c r="AF369" s="83">
        <f t="shared" si="131"/>
        <v>0</v>
      </c>
      <c r="AG369" s="83">
        <f t="shared" si="131"/>
        <v>0</v>
      </c>
      <c r="AH369" s="83">
        <f t="shared" si="131"/>
        <v>0</v>
      </c>
      <c r="AI369" s="83">
        <f t="shared" si="131"/>
        <v>0</v>
      </c>
      <c r="AJ369" s="83"/>
      <c r="AK369" s="83"/>
      <c r="AL369" s="83"/>
      <c r="AM369" s="83">
        <f t="shared" si="131"/>
        <v>4.3000000000000007</v>
      </c>
      <c r="AN369" s="83">
        <f t="shared" si="131"/>
        <v>0</v>
      </c>
      <c r="AO369" s="83"/>
      <c r="AP369" s="81" t="s">
        <v>653</v>
      </c>
      <c r="AQ369" s="46"/>
      <c r="AR369" s="7"/>
    </row>
    <row r="370" spans="1:44" s="14" customFormat="1" ht="15" customHeight="1">
      <c r="A370" s="36">
        <v>12.1</v>
      </c>
      <c r="B370" s="36"/>
      <c r="C370" s="58" t="s">
        <v>711</v>
      </c>
      <c r="D370" s="41"/>
      <c r="E370" s="41"/>
      <c r="F370" s="40">
        <f>SUM(F371:F379)</f>
        <v>4.3000000000000007</v>
      </c>
      <c r="G370" s="40">
        <f t="shared" ref="G370:H370" si="132">SUM(G371:G379)</f>
        <v>0</v>
      </c>
      <c r="H370" s="40">
        <f t="shared" si="132"/>
        <v>4.3000000000000007</v>
      </c>
      <c r="I370" s="40">
        <f t="shared" ref="I370:AN370" si="133">SUM(I371:I379)</f>
        <v>4.3000000000000007</v>
      </c>
      <c r="J370" s="40">
        <f t="shared" si="133"/>
        <v>0</v>
      </c>
      <c r="K370" s="40">
        <f t="shared" si="133"/>
        <v>0</v>
      </c>
      <c r="L370" s="40">
        <f t="shared" si="133"/>
        <v>0</v>
      </c>
      <c r="M370" s="40">
        <f t="shared" si="133"/>
        <v>0</v>
      </c>
      <c r="N370" s="40">
        <f t="shared" si="133"/>
        <v>0</v>
      </c>
      <c r="O370" s="40">
        <f t="shared" si="133"/>
        <v>0</v>
      </c>
      <c r="P370" s="40">
        <f t="shared" si="133"/>
        <v>0</v>
      </c>
      <c r="Q370" s="40">
        <f t="shared" si="133"/>
        <v>0</v>
      </c>
      <c r="R370" s="40">
        <f t="shared" si="133"/>
        <v>0</v>
      </c>
      <c r="S370" s="40">
        <f t="shared" si="133"/>
        <v>0</v>
      </c>
      <c r="T370" s="40">
        <f t="shared" si="133"/>
        <v>0</v>
      </c>
      <c r="U370" s="40">
        <f t="shared" si="133"/>
        <v>0</v>
      </c>
      <c r="V370" s="40">
        <f t="shared" si="133"/>
        <v>0</v>
      </c>
      <c r="W370" s="40">
        <f t="shared" si="133"/>
        <v>0</v>
      </c>
      <c r="X370" s="40">
        <f t="shared" si="133"/>
        <v>0</v>
      </c>
      <c r="Y370" s="40">
        <f t="shared" si="133"/>
        <v>0</v>
      </c>
      <c r="Z370" s="40">
        <f t="shared" si="133"/>
        <v>0</v>
      </c>
      <c r="AA370" s="40">
        <f t="shared" si="133"/>
        <v>0</v>
      </c>
      <c r="AB370" s="40">
        <f t="shared" si="133"/>
        <v>0</v>
      </c>
      <c r="AC370" s="40">
        <f t="shared" si="133"/>
        <v>0</v>
      </c>
      <c r="AD370" s="40">
        <f t="shared" si="133"/>
        <v>0</v>
      </c>
      <c r="AE370" s="40">
        <f t="shared" si="133"/>
        <v>0</v>
      </c>
      <c r="AF370" s="40">
        <f t="shared" si="133"/>
        <v>0</v>
      </c>
      <c r="AG370" s="40">
        <f t="shared" si="133"/>
        <v>0</v>
      </c>
      <c r="AH370" s="40">
        <f t="shared" si="133"/>
        <v>0</v>
      </c>
      <c r="AI370" s="40">
        <f t="shared" si="133"/>
        <v>0</v>
      </c>
      <c r="AJ370" s="40"/>
      <c r="AK370" s="40"/>
      <c r="AL370" s="40"/>
      <c r="AM370" s="40">
        <f t="shared" si="133"/>
        <v>4.3000000000000007</v>
      </c>
      <c r="AN370" s="40">
        <f t="shared" si="133"/>
        <v>0</v>
      </c>
      <c r="AO370" s="40"/>
      <c r="AP370" s="41"/>
      <c r="AQ370" s="36"/>
      <c r="AR370" s="13"/>
    </row>
    <row r="371" spans="1:44" ht="25.5">
      <c r="A371" s="1">
        <v>1</v>
      </c>
      <c r="B371" s="1"/>
      <c r="C371" s="22" t="s">
        <v>67</v>
      </c>
      <c r="D371" s="6" t="s">
        <v>249</v>
      </c>
      <c r="E371" s="6" t="s">
        <v>68</v>
      </c>
      <c r="F371" s="4">
        <f t="shared" si="120"/>
        <v>0.7</v>
      </c>
      <c r="G371" s="4"/>
      <c r="H371" s="4">
        <f t="shared" ref="H371:H379" si="134">SUM(I371:AI371)</f>
        <v>0.7</v>
      </c>
      <c r="I371" s="3">
        <v>0.7</v>
      </c>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6">
        <v>2021</v>
      </c>
      <c r="AK371" s="6"/>
      <c r="AL371" s="5" t="s">
        <v>43</v>
      </c>
      <c r="AM371" s="4">
        <v>0.7</v>
      </c>
      <c r="AN371" s="4">
        <f t="shared" ref="AN371:AN379" si="135">H371-AM371</f>
        <v>0</v>
      </c>
      <c r="AO371" s="5"/>
      <c r="AP371" s="6"/>
      <c r="AQ371" s="55"/>
      <c r="AR371" s="7"/>
    </row>
    <row r="372" spans="1:44" ht="51">
      <c r="A372" s="1">
        <v>2</v>
      </c>
      <c r="B372" s="1"/>
      <c r="C372" s="22" t="s">
        <v>69</v>
      </c>
      <c r="D372" s="6" t="s">
        <v>307</v>
      </c>
      <c r="E372" s="6" t="s">
        <v>68</v>
      </c>
      <c r="F372" s="4">
        <f t="shared" si="120"/>
        <v>0.03</v>
      </c>
      <c r="G372" s="4"/>
      <c r="H372" s="4">
        <f t="shared" si="134"/>
        <v>0.03</v>
      </c>
      <c r="I372" s="3">
        <v>0.03</v>
      </c>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6">
        <v>2021</v>
      </c>
      <c r="AK372" s="6"/>
      <c r="AL372" s="5" t="s">
        <v>43</v>
      </c>
      <c r="AM372" s="4">
        <v>0.03</v>
      </c>
      <c r="AN372" s="4">
        <f t="shared" si="135"/>
        <v>0</v>
      </c>
      <c r="AO372" s="5"/>
      <c r="AP372" s="6"/>
      <c r="AQ372" s="6" t="s">
        <v>383</v>
      </c>
      <c r="AR372" s="7"/>
    </row>
    <row r="373" spans="1:44" ht="38.25">
      <c r="A373" s="1">
        <v>3</v>
      </c>
      <c r="B373" s="1"/>
      <c r="C373" s="22" t="s">
        <v>139</v>
      </c>
      <c r="D373" s="6" t="s">
        <v>140</v>
      </c>
      <c r="E373" s="6" t="s">
        <v>68</v>
      </c>
      <c r="F373" s="4">
        <f t="shared" si="120"/>
        <v>0.25</v>
      </c>
      <c r="G373" s="4"/>
      <c r="H373" s="4">
        <f t="shared" si="134"/>
        <v>0.25</v>
      </c>
      <c r="I373" s="3">
        <v>0.25</v>
      </c>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6">
        <v>2021</v>
      </c>
      <c r="AK373" s="6"/>
      <c r="AL373" s="5" t="s">
        <v>43</v>
      </c>
      <c r="AM373" s="4">
        <v>0.25</v>
      </c>
      <c r="AN373" s="4">
        <f t="shared" si="135"/>
        <v>0</v>
      </c>
      <c r="AO373" s="5"/>
      <c r="AP373" s="6"/>
      <c r="AQ373" s="6" t="s">
        <v>383</v>
      </c>
      <c r="AR373" s="7"/>
    </row>
    <row r="374" spans="1:44">
      <c r="A374" s="1">
        <v>4</v>
      </c>
      <c r="B374" s="1"/>
      <c r="C374" s="22" t="s">
        <v>255</v>
      </c>
      <c r="D374" s="6" t="s">
        <v>257</v>
      </c>
      <c r="E374" s="6" t="s">
        <v>68</v>
      </c>
      <c r="F374" s="4">
        <f t="shared" si="120"/>
        <v>0.01</v>
      </c>
      <c r="G374" s="4"/>
      <c r="H374" s="4">
        <f t="shared" si="134"/>
        <v>0.01</v>
      </c>
      <c r="I374" s="3">
        <v>0.01</v>
      </c>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6">
        <v>2021</v>
      </c>
      <c r="AK374" s="6"/>
      <c r="AL374" s="5" t="s">
        <v>43</v>
      </c>
      <c r="AM374" s="113">
        <v>0.01</v>
      </c>
      <c r="AN374" s="4">
        <f t="shared" si="135"/>
        <v>0</v>
      </c>
      <c r="AO374" s="5"/>
      <c r="AP374" s="6"/>
      <c r="AQ374" s="6" t="s">
        <v>383</v>
      </c>
      <c r="AR374" s="7"/>
    </row>
    <row r="375" spans="1:44">
      <c r="A375" s="1">
        <v>5</v>
      </c>
      <c r="B375" s="1"/>
      <c r="C375" s="22" t="s">
        <v>256</v>
      </c>
      <c r="D375" s="6" t="s">
        <v>257</v>
      </c>
      <c r="E375" s="6" t="s">
        <v>68</v>
      </c>
      <c r="F375" s="4">
        <f t="shared" si="120"/>
        <v>0.01</v>
      </c>
      <c r="G375" s="4"/>
      <c r="H375" s="4">
        <f t="shared" si="134"/>
        <v>0.01</v>
      </c>
      <c r="I375" s="3">
        <v>0.01</v>
      </c>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6">
        <v>2021</v>
      </c>
      <c r="AK375" s="6"/>
      <c r="AL375" s="5" t="s">
        <v>43</v>
      </c>
      <c r="AM375" s="4">
        <v>0.01</v>
      </c>
      <c r="AN375" s="4">
        <f t="shared" si="135"/>
        <v>0</v>
      </c>
      <c r="AO375" s="5"/>
      <c r="AP375" s="6"/>
      <c r="AQ375" s="6" t="s">
        <v>383</v>
      </c>
      <c r="AR375" s="7"/>
    </row>
    <row r="376" spans="1:44" ht="25.5">
      <c r="A376" s="1">
        <v>6</v>
      </c>
      <c r="B376" s="1"/>
      <c r="C376" s="22" t="s">
        <v>70</v>
      </c>
      <c r="D376" s="6" t="s">
        <v>308</v>
      </c>
      <c r="E376" s="6" t="s">
        <v>68</v>
      </c>
      <c r="F376" s="4">
        <f t="shared" si="120"/>
        <v>0.1</v>
      </c>
      <c r="G376" s="4"/>
      <c r="H376" s="4">
        <f t="shared" si="134"/>
        <v>0.1</v>
      </c>
      <c r="I376" s="3">
        <v>0.1</v>
      </c>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5" t="s">
        <v>71</v>
      </c>
      <c r="AK376" s="5"/>
      <c r="AL376" s="5" t="s">
        <v>43</v>
      </c>
      <c r="AM376" s="4">
        <v>0.1</v>
      </c>
      <c r="AN376" s="4">
        <f t="shared" si="135"/>
        <v>0</v>
      </c>
      <c r="AO376" s="5"/>
      <c r="AP376" s="6"/>
      <c r="AQ376" s="55"/>
      <c r="AR376" s="7"/>
    </row>
    <row r="377" spans="1:44">
      <c r="A377" s="1">
        <v>7</v>
      </c>
      <c r="B377" s="1"/>
      <c r="C377" s="22" t="s">
        <v>72</v>
      </c>
      <c r="D377" s="3" t="s">
        <v>7</v>
      </c>
      <c r="E377" s="6" t="s">
        <v>68</v>
      </c>
      <c r="F377" s="4">
        <f t="shared" si="120"/>
        <v>0.1</v>
      </c>
      <c r="G377" s="4"/>
      <c r="H377" s="4">
        <f t="shared" si="134"/>
        <v>0.1</v>
      </c>
      <c r="I377" s="3">
        <v>0.1</v>
      </c>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5" t="s">
        <v>71</v>
      </c>
      <c r="AK377" s="5"/>
      <c r="AL377" s="5" t="s">
        <v>43</v>
      </c>
      <c r="AM377" s="4">
        <v>0.1</v>
      </c>
      <c r="AN377" s="4">
        <f t="shared" si="135"/>
        <v>0</v>
      </c>
      <c r="AO377" s="5"/>
      <c r="AP377" s="6"/>
      <c r="AQ377" s="55"/>
      <c r="AR377" s="7"/>
    </row>
    <row r="378" spans="1:44" ht="25.5">
      <c r="A378" s="1">
        <v>8</v>
      </c>
      <c r="B378" s="1"/>
      <c r="C378" s="22" t="s">
        <v>73</v>
      </c>
      <c r="D378" s="3" t="s">
        <v>7</v>
      </c>
      <c r="E378" s="6" t="s">
        <v>68</v>
      </c>
      <c r="F378" s="4">
        <f t="shared" si="120"/>
        <v>0.1</v>
      </c>
      <c r="G378" s="4"/>
      <c r="H378" s="4">
        <f t="shared" si="134"/>
        <v>0.1</v>
      </c>
      <c r="I378" s="3">
        <v>0.1</v>
      </c>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5" t="s">
        <v>71</v>
      </c>
      <c r="AK378" s="5"/>
      <c r="AL378" s="5" t="s">
        <v>43</v>
      </c>
      <c r="AM378" s="4">
        <v>0.1</v>
      </c>
      <c r="AN378" s="4">
        <f t="shared" si="135"/>
        <v>0</v>
      </c>
      <c r="AO378" s="5"/>
      <c r="AP378" s="6"/>
      <c r="AQ378" s="55"/>
      <c r="AR378" s="7"/>
    </row>
    <row r="379" spans="1:44" ht="25.5">
      <c r="A379" s="1">
        <v>9</v>
      </c>
      <c r="B379" s="1"/>
      <c r="C379" s="22" t="s">
        <v>74</v>
      </c>
      <c r="D379" s="6" t="s">
        <v>159</v>
      </c>
      <c r="E379" s="6" t="s">
        <v>68</v>
      </c>
      <c r="F379" s="4">
        <f t="shared" si="120"/>
        <v>3</v>
      </c>
      <c r="G379" s="4"/>
      <c r="H379" s="4">
        <f t="shared" si="134"/>
        <v>3</v>
      </c>
      <c r="I379" s="3">
        <v>3</v>
      </c>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5" t="s">
        <v>71</v>
      </c>
      <c r="AK379" s="5"/>
      <c r="AL379" s="5" t="s">
        <v>43</v>
      </c>
      <c r="AM379" s="4">
        <v>3</v>
      </c>
      <c r="AN379" s="4">
        <f t="shared" si="135"/>
        <v>0</v>
      </c>
      <c r="AO379" s="5"/>
      <c r="AP379" s="6"/>
      <c r="AQ379" s="55"/>
      <c r="AR379" s="7"/>
    </row>
    <row r="380" spans="1:44" ht="19.5" customHeight="1">
      <c r="A380" s="46" t="s">
        <v>225</v>
      </c>
      <c r="B380" s="36"/>
      <c r="C380" s="35" t="s">
        <v>86</v>
      </c>
      <c r="D380" s="3"/>
      <c r="E380" s="3"/>
      <c r="F380" s="83">
        <f>F381+F384+F387</f>
        <v>158.28</v>
      </c>
      <c r="G380" s="83">
        <f t="shared" ref="G380:AN380" si="136">G381+G384+G387</f>
        <v>1.92</v>
      </c>
      <c r="H380" s="83">
        <f t="shared" si="136"/>
        <v>156.36000000000001</v>
      </c>
      <c r="I380" s="83">
        <f t="shared" si="136"/>
        <v>15.24</v>
      </c>
      <c r="J380" s="83">
        <f t="shared" si="136"/>
        <v>9.67</v>
      </c>
      <c r="K380" s="83">
        <f t="shared" si="136"/>
        <v>7.0000000000000007E-2</v>
      </c>
      <c r="L380" s="83">
        <f t="shared" si="136"/>
        <v>0</v>
      </c>
      <c r="M380" s="83">
        <f t="shared" si="136"/>
        <v>0</v>
      </c>
      <c r="N380" s="83">
        <f t="shared" si="136"/>
        <v>0.09</v>
      </c>
      <c r="O380" s="83">
        <f t="shared" si="136"/>
        <v>0</v>
      </c>
      <c r="P380" s="83">
        <f t="shared" si="136"/>
        <v>0.15000000000000002</v>
      </c>
      <c r="Q380" s="83">
        <f t="shared" si="136"/>
        <v>0.03</v>
      </c>
      <c r="R380" s="83">
        <f t="shared" si="136"/>
        <v>0</v>
      </c>
      <c r="S380" s="83">
        <f t="shared" si="136"/>
        <v>0</v>
      </c>
      <c r="T380" s="83">
        <f t="shared" si="136"/>
        <v>0</v>
      </c>
      <c r="U380" s="83">
        <f t="shared" si="136"/>
        <v>0</v>
      </c>
      <c r="V380" s="83">
        <f t="shared" si="136"/>
        <v>0</v>
      </c>
      <c r="W380" s="83">
        <f t="shared" si="136"/>
        <v>0</v>
      </c>
      <c r="X380" s="83">
        <f t="shared" si="136"/>
        <v>0</v>
      </c>
      <c r="Y380" s="83">
        <f t="shared" si="136"/>
        <v>0</v>
      </c>
      <c r="Z380" s="83">
        <f t="shared" si="136"/>
        <v>0</v>
      </c>
      <c r="AA380" s="83">
        <f t="shared" si="136"/>
        <v>1.1100000000000001</v>
      </c>
      <c r="AB380" s="83">
        <f t="shared" si="136"/>
        <v>0</v>
      </c>
      <c r="AC380" s="83">
        <f t="shared" si="136"/>
        <v>0</v>
      </c>
      <c r="AD380" s="83">
        <f t="shared" si="136"/>
        <v>0</v>
      </c>
      <c r="AE380" s="83">
        <f t="shared" si="136"/>
        <v>0</v>
      </c>
      <c r="AF380" s="83">
        <f t="shared" si="136"/>
        <v>0</v>
      </c>
      <c r="AG380" s="83">
        <f t="shared" si="136"/>
        <v>0</v>
      </c>
      <c r="AH380" s="83">
        <f t="shared" si="136"/>
        <v>0</v>
      </c>
      <c r="AI380" s="83">
        <f t="shared" si="136"/>
        <v>0</v>
      </c>
      <c r="AJ380" s="83">
        <f t="shared" si="136"/>
        <v>2025</v>
      </c>
      <c r="AK380" s="83">
        <f t="shared" si="136"/>
        <v>0</v>
      </c>
      <c r="AL380" s="83">
        <f t="shared" si="136"/>
        <v>0</v>
      </c>
      <c r="AM380" s="83">
        <f t="shared" si="136"/>
        <v>16.8</v>
      </c>
      <c r="AN380" s="83">
        <f t="shared" si="136"/>
        <v>139.56</v>
      </c>
      <c r="AO380" s="83">
        <f t="shared" ref="AO380" si="137">AO381+AO384+AO387</f>
        <v>0</v>
      </c>
      <c r="AP380" s="81" t="s">
        <v>572</v>
      </c>
      <c r="AQ380" s="6"/>
      <c r="AR380" s="7"/>
    </row>
    <row r="381" spans="1:44" s="14" customFormat="1" ht="13.5">
      <c r="A381" s="36">
        <v>13.1</v>
      </c>
      <c r="B381" s="36"/>
      <c r="C381" s="38" t="s">
        <v>711</v>
      </c>
      <c r="D381" s="48"/>
      <c r="E381" s="48"/>
      <c r="F381" s="40">
        <f>G381+H381</f>
        <v>3.51</v>
      </c>
      <c r="G381" s="40">
        <f>SUM(G382:G383)</f>
        <v>0.48</v>
      </c>
      <c r="H381" s="40">
        <f t="shared" ref="H381:AN381" si="138">SUM(H382:H383)</f>
        <v>3.03</v>
      </c>
      <c r="I381" s="40">
        <f t="shared" si="138"/>
        <v>3</v>
      </c>
      <c r="J381" s="40">
        <f t="shared" si="138"/>
        <v>0</v>
      </c>
      <c r="K381" s="40">
        <f t="shared" si="138"/>
        <v>0.03</v>
      </c>
      <c r="L381" s="40">
        <f t="shared" si="138"/>
        <v>0</v>
      </c>
      <c r="M381" s="40">
        <f t="shared" si="138"/>
        <v>0</v>
      </c>
      <c r="N381" s="40">
        <f t="shared" si="138"/>
        <v>0</v>
      </c>
      <c r="O381" s="40">
        <f t="shared" si="138"/>
        <v>0</v>
      </c>
      <c r="P381" s="40">
        <f t="shared" si="138"/>
        <v>0</v>
      </c>
      <c r="Q381" s="40">
        <f t="shared" si="138"/>
        <v>0</v>
      </c>
      <c r="R381" s="40">
        <f t="shared" si="138"/>
        <v>0</v>
      </c>
      <c r="S381" s="40">
        <f t="shared" si="138"/>
        <v>0</v>
      </c>
      <c r="T381" s="40">
        <f t="shared" si="138"/>
        <v>0</v>
      </c>
      <c r="U381" s="40">
        <f t="shared" si="138"/>
        <v>0</v>
      </c>
      <c r="V381" s="40">
        <f t="shared" si="138"/>
        <v>0</v>
      </c>
      <c r="W381" s="40">
        <f t="shared" si="138"/>
        <v>0</v>
      </c>
      <c r="X381" s="40">
        <f t="shared" si="138"/>
        <v>0</v>
      </c>
      <c r="Y381" s="40">
        <f t="shared" si="138"/>
        <v>0</v>
      </c>
      <c r="Z381" s="40">
        <f t="shared" si="138"/>
        <v>0</v>
      </c>
      <c r="AA381" s="40">
        <f t="shared" si="138"/>
        <v>0</v>
      </c>
      <c r="AB381" s="40">
        <f t="shared" si="138"/>
        <v>0</v>
      </c>
      <c r="AC381" s="40">
        <f t="shared" si="138"/>
        <v>0</v>
      </c>
      <c r="AD381" s="40">
        <f t="shared" si="138"/>
        <v>0</v>
      </c>
      <c r="AE381" s="40">
        <f t="shared" si="138"/>
        <v>0</v>
      </c>
      <c r="AF381" s="40">
        <f t="shared" si="138"/>
        <v>0</v>
      </c>
      <c r="AG381" s="40">
        <f t="shared" si="138"/>
        <v>0</v>
      </c>
      <c r="AH381" s="40">
        <f t="shared" si="138"/>
        <v>0</v>
      </c>
      <c r="AI381" s="40">
        <f t="shared" si="138"/>
        <v>0</v>
      </c>
      <c r="AJ381" s="40">
        <f t="shared" si="138"/>
        <v>0</v>
      </c>
      <c r="AK381" s="40">
        <f t="shared" si="138"/>
        <v>0</v>
      </c>
      <c r="AL381" s="40">
        <f t="shared" si="138"/>
        <v>0</v>
      </c>
      <c r="AM381" s="40">
        <f t="shared" si="138"/>
        <v>3.03</v>
      </c>
      <c r="AN381" s="40">
        <f t="shared" si="138"/>
        <v>0</v>
      </c>
      <c r="AO381" s="40">
        <f t="shared" ref="AO381" si="139">SUM(AO382:AO383)</f>
        <v>0</v>
      </c>
      <c r="AP381" s="41"/>
      <c r="AQ381" s="41"/>
      <c r="AR381" s="13"/>
    </row>
    <row r="382" spans="1:44" ht="15" customHeight="1">
      <c r="A382" s="1">
        <v>1</v>
      </c>
      <c r="B382" s="1">
        <v>251</v>
      </c>
      <c r="C382" s="26" t="s">
        <v>503</v>
      </c>
      <c r="D382" s="5" t="s">
        <v>292</v>
      </c>
      <c r="E382" s="6" t="s">
        <v>633</v>
      </c>
      <c r="F382" s="4">
        <f t="shared" si="120"/>
        <v>3.48</v>
      </c>
      <c r="G382" s="4">
        <v>0.48</v>
      </c>
      <c r="H382" s="4">
        <f>SUM(I382:AI382)</f>
        <v>3</v>
      </c>
      <c r="I382" s="3">
        <v>3</v>
      </c>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5" t="s">
        <v>42</v>
      </c>
      <c r="AK382" s="5"/>
      <c r="AL382" s="5" t="s">
        <v>43</v>
      </c>
      <c r="AM382" s="4">
        <v>3</v>
      </c>
      <c r="AN382" s="4">
        <f>H382-AM382</f>
        <v>0</v>
      </c>
      <c r="AO382" s="5"/>
      <c r="AP382" s="6"/>
      <c r="AQ382" s="6"/>
      <c r="AR382" s="7"/>
    </row>
    <row r="383" spans="1:44" ht="15" customHeight="1">
      <c r="A383" s="1">
        <v>2</v>
      </c>
      <c r="B383" s="1">
        <v>253</v>
      </c>
      <c r="C383" s="26" t="s">
        <v>135</v>
      </c>
      <c r="D383" s="5" t="s">
        <v>247</v>
      </c>
      <c r="E383" s="6" t="s">
        <v>633</v>
      </c>
      <c r="F383" s="4">
        <f t="shared" si="120"/>
        <v>0.03</v>
      </c>
      <c r="G383" s="4"/>
      <c r="H383" s="4">
        <f>SUM(I383:AI383)</f>
        <v>0.03</v>
      </c>
      <c r="I383" s="3"/>
      <c r="J383" s="3"/>
      <c r="K383" s="3">
        <v>0.03</v>
      </c>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5" t="s">
        <v>58</v>
      </c>
      <c r="AK383" s="5" t="s">
        <v>63</v>
      </c>
      <c r="AL383" s="5" t="s">
        <v>43</v>
      </c>
      <c r="AM383" s="4">
        <v>0.03</v>
      </c>
      <c r="AN383" s="4">
        <f>H383-AM383</f>
        <v>0</v>
      </c>
      <c r="AO383" s="5"/>
      <c r="AP383" s="6"/>
      <c r="AQ383" s="6"/>
      <c r="AR383" s="7"/>
    </row>
    <row r="384" spans="1:44" s="14" customFormat="1" ht="15" customHeight="1">
      <c r="A384" s="36">
        <v>13.2</v>
      </c>
      <c r="B384" s="37"/>
      <c r="C384" s="49" t="s">
        <v>725</v>
      </c>
      <c r="D384" s="48"/>
      <c r="E384" s="41"/>
      <c r="F384" s="40">
        <f>G384+H384</f>
        <v>24.77</v>
      </c>
      <c r="G384" s="40">
        <f>SUM(G385:G386)</f>
        <v>1.44</v>
      </c>
      <c r="H384" s="40">
        <f t="shared" ref="H384:AN384" si="140">SUM(H385:H386)</f>
        <v>23.33</v>
      </c>
      <c r="I384" s="40">
        <f t="shared" si="140"/>
        <v>12.24</v>
      </c>
      <c r="J384" s="40">
        <f t="shared" si="140"/>
        <v>9.67</v>
      </c>
      <c r="K384" s="40">
        <f t="shared" si="140"/>
        <v>0.04</v>
      </c>
      <c r="L384" s="40">
        <f t="shared" si="140"/>
        <v>0</v>
      </c>
      <c r="M384" s="40">
        <f t="shared" si="140"/>
        <v>0</v>
      </c>
      <c r="N384" s="40">
        <f t="shared" si="140"/>
        <v>0.09</v>
      </c>
      <c r="O384" s="40">
        <f t="shared" si="140"/>
        <v>0</v>
      </c>
      <c r="P384" s="40">
        <f t="shared" si="140"/>
        <v>0.15000000000000002</v>
      </c>
      <c r="Q384" s="40">
        <f t="shared" si="140"/>
        <v>0.03</v>
      </c>
      <c r="R384" s="40">
        <f t="shared" si="140"/>
        <v>0</v>
      </c>
      <c r="S384" s="40">
        <f t="shared" si="140"/>
        <v>0</v>
      </c>
      <c r="T384" s="40">
        <f t="shared" si="140"/>
        <v>0</v>
      </c>
      <c r="U384" s="40">
        <f t="shared" si="140"/>
        <v>0</v>
      </c>
      <c r="V384" s="40">
        <f t="shared" si="140"/>
        <v>0</v>
      </c>
      <c r="W384" s="40">
        <f t="shared" si="140"/>
        <v>0</v>
      </c>
      <c r="X384" s="40">
        <f t="shared" si="140"/>
        <v>0</v>
      </c>
      <c r="Y384" s="40">
        <f t="shared" si="140"/>
        <v>0</v>
      </c>
      <c r="Z384" s="40">
        <f t="shared" si="140"/>
        <v>0</v>
      </c>
      <c r="AA384" s="40">
        <f t="shared" si="140"/>
        <v>1.1100000000000001</v>
      </c>
      <c r="AB384" s="40">
        <f t="shared" si="140"/>
        <v>0</v>
      </c>
      <c r="AC384" s="40">
        <f t="shared" si="140"/>
        <v>0</v>
      </c>
      <c r="AD384" s="40">
        <f t="shared" si="140"/>
        <v>0</v>
      </c>
      <c r="AE384" s="40">
        <f t="shared" si="140"/>
        <v>0</v>
      </c>
      <c r="AF384" s="40">
        <f t="shared" si="140"/>
        <v>0</v>
      </c>
      <c r="AG384" s="40">
        <f t="shared" si="140"/>
        <v>0</v>
      </c>
      <c r="AH384" s="40">
        <f t="shared" si="140"/>
        <v>0</v>
      </c>
      <c r="AI384" s="40">
        <f t="shared" si="140"/>
        <v>0</v>
      </c>
      <c r="AJ384" s="40">
        <f t="shared" si="140"/>
        <v>0</v>
      </c>
      <c r="AK384" s="40">
        <f t="shared" si="140"/>
        <v>0</v>
      </c>
      <c r="AL384" s="40">
        <f t="shared" si="140"/>
        <v>0</v>
      </c>
      <c r="AM384" s="40">
        <f t="shared" si="140"/>
        <v>13.77</v>
      </c>
      <c r="AN384" s="40">
        <f t="shared" si="140"/>
        <v>9.5599999999999987</v>
      </c>
      <c r="AO384" s="40">
        <f t="shared" ref="AO384" si="141">SUM(AO385:AO386)</f>
        <v>0</v>
      </c>
      <c r="AP384" s="41"/>
      <c r="AQ384" s="41"/>
      <c r="AR384" s="41"/>
    </row>
    <row r="385" spans="1:53" ht="25.5">
      <c r="A385" s="1">
        <v>1</v>
      </c>
      <c r="B385" s="1">
        <v>254</v>
      </c>
      <c r="C385" s="22" t="s">
        <v>504</v>
      </c>
      <c r="D385" s="3" t="s">
        <v>299</v>
      </c>
      <c r="E385" s="6" t="s">
        <v>633</v>
      </c>
      <c r="F385" s="4">
        <f>G385+H385</f>
        <v>13.7</v>
      </c>
      <c r="G385" s="4">
        <v>1.2</v>
      </c>
      <c r="H385" s="4">
        <f>SUM(I385:AI385)</f>
        <v>12.5</v>
      </c>
      <c r="I385" s="3">
        <v>12.24</v>
      </c>
      <c r="J385" s="3">
        <v>0.09</v>
      </c>
      <c r="K385" s="3"/>
      <c r="L385" s="3"/>
      <c r="M385" s="3"/>
      <c r="N385" s="3"/>
      <c r="O385" s="3"/>
      <c r="P385" s="3">
        <v>0.14000000000000001</v>
      </c>
      <c r="Q385" s="3">
        <v>0.03</v>
      </c>
      <c r="R385" s="3"/>
      <c r="S385" s="3"/>
      <c r="T385" s="3"/>
      <c r="U385" s="3"/>
      <c r="V385" s="3"/>
      <c r="W385" s="3"/>
      <c r="X385" s="3"/>
      <c r="Y385" s="3"/>
      <c r="Z385" s="3"/>
      <c r="AA385" s="3"/>
      <c r="AB385" s="3"/>
      <c r="AC385" s="3"/>
      <c r="AD385" s="3"/>
      <c r="AE385" s="3"/>
      <c r="AF385" s="3"/>
      <c r="AG385" s="3"/>
      <c r="AH385" s="3"/>
      <c r="AI385" s="3"/>
      <c r="AJ385" s="5" t="s">
        <v>87</v>
      </c>
      <c r="AK385" s="5"/>
      <c r="AL385" s="5" t="s">
        <v>43</v>
      </c>
      <c r="AM385" s="4">
        <v>10.4</v>
      </c>
      <c r="AN385" s="4">
        <f>H385-AM385</f>
        <v>2.0999999999999996</v>
      </c>
      <c r="AO385" s="5"/>
      <c r="AP385" s="6"/>
      <c r="AQ385" s="6"/>
      <c r="AR385" s="6"/>
    </row>
    <row r="386" spans="1:53" ht="38.25">
      <c r="A386" s="1">
        <v>2</v>
      </c>
      <c r="B386" s="1">
        <v>252</v>
      </c>
      <c r="C386" s="26" t="s">
        <v>528</v>
      </c>
      <c r="D386" s="3" t="s">
        <v>262</v>
      </c>
      <c r="E386" s="6" t="s">
        <v>633</v>
      </c>
      <c r="F386" s="4">
        <f>G386+H386</f>
        <v>11.069999999999999</v>
      </c>
      <c r="G386" s="4">
        <v>0.24</v>
      </c>
      <c r="H386" s="4">
        <f>SUM(I386:AI386)</f>
        <v>10.829999999999998</v>
      </c>
      <c r="I386" s="3"/>
      <c r="J386" s="3">
        <f>9.8-0.24+0.02</f>
        <v>9.58</v>
      </c>
      <c r="K386" s="4">
        <v>0.04</v>
      </c>
      <c r="L386" s="4"/>
      <c r="M386" s="4"/>
      <c r="N386" s="4">
        <v>0.09</v>
      </c>
      <c r="O386" s="4"/>
      <c r="P386" s="4">
        <v>0.01</v>
      </c>
      <c r="Q386" s="3"/>
      <c r="R386" s="3"/>
      <c r="S386" s="3"/>
      <c r="T386" s="3"/>
      <c r="U386" s="3"/>
      <c r="V386" s="3"/>
      <c r="W386" s="3"/>
      <c r="X386" s="3"/>
      <c r="Y386" s="3"/>
      <c r="Z386" s="3"/>
      <c r="AA386" s="3">
        <f>1.11</f>
        <v>1.1100000000000001</v>
      </c>
      <c r="AB386" s="3"/>
      <c r="AC386" s="3"/>
      <c r="AD386" s="3"/>
      <c r="AE386" s="3"/>
      <c r="AF386" s="3"/>
      <c r="AG386" s="3"/>
      <c r="AH386" s="3"/>
      <c r="AI386" s="3"/>
      <c r="AJ386" s="5" t="s">
        <v>44</v>
      </c>
      <c r="AK386" s="5" t="s">
        <v>609</v>
      </c>
      <c r="AL386" s="5" t="s">
        <v>664</v>
      </c>
      <c r="AM386" s="4">
        <v>3.37</v>
      </c>
      <c r="AN386" s="4">
        <f>H386-AM386</f>
        <v>7.4599999999999982</v>
      </c>
      <c r="AO386" s="5"/>
      <c r="AP386" s="21"/>
      <c r="AQ386" s="6"/>
      <c r="AR386" s="5"/>
    </row>
    <row r="387" spans="1:53" s="47" customFormat="1" ht="15" customHeight="1">
      <c r="A387" s="36">
        <v>13.3</v>
      </c>
      <c r="B387" s="86"/>
      <c r="C387" s="67" t="s">
        <v>713</v>
      </c>
      <c r="D387" s="84"/>
      <c r="E387" s="81"/>
      <c r="F387" s="83">
        <f>F388</f>
        <v>130</v>
      </c>
      <c r="G387" s="83">
        <f t="shared" ref="G387:AO387" si="142">G388</f>
        <v>0</v>
      </c>
      <c r="H387" s="83">
        <f t="shared" si="142"/>
        <v>130</v>
      </c>
      <c r="I387" s="83">
        <f t="shared" si="142"/>
        <v>0</v>
      </c>
      <c r="J387" s="83">
        <f t="shared" si="142"/>
        <v>0</v>
      </c>
      <c r="K387" s="83">
        <f t="shared" si="142"/>
        <v>0</v>
      </c>
      <c r="L387" s="83">
        <f t="shared" si="142"/>
        <v>0</v>
      </c>
      <c r="M387" s="83">
        <f t="shared" si="142"/>
        <v>0</v>
      </c>
      <c r="N387" s="83">
        <f t="shared" si="142"/>
        <v>0</v>
      </c>
      <c r="O387" s="83">
        <f t="shared" si="142"/>
        <v>0</v>
      </c>
      <c r="P387" s="83">
        <f t="shared" si="142"/>
        <v>0</v>
      </c>
      <c r="Q387" s="83">
        <f t="shared" si="142"/>
        <v>0</v>
      </c>
      <c r="R387" s="83">
        <f t="shared" si="142"/>
        <v>0</v>
      </c>
      <c r="S387" s="83">
        <f t="shared" si="142"/>
        <v>0</v>
      </c>
      <c r="T387" s="83">
        <f t="shared" si="142"/>
        <v>0</v>
      </c>
      <c r="U387" s="83">
        <f t="shared" si="142"/>
        <v>0</v>
      </c>
      <c r="V387" s="83">
        <f t="shared" si="142"/>
        <v>0</v>
      </c>
      <c r="W387" s="83">
        <f t="shared" si="142"/>
        <v>0</v>
      </c>
      <c r="X387" s="83">
        <f t="shared" si="142"/>
        <v>0</v>
      </c>
      <c r="Y387" s="83">
        <f t="shared" si="142"/>
        <v>0</v>
      </c>
      <c r="Z387" s="83">
        <f t="shared" si="142"/>
        <v>0</v>
      </c>
      <c r="AA387" s="83">
        <f t="shared" si="142"/>
        <v>0</v>
      </c>
      <c r="AB387" s="83">
        <f t="shared" si="142"/>
        <v>0</v>
      </c>
      <c r="AC387" s="83">
        <f t="shared" si="142"/>
        <v>0</v>
      </c>
      <c r="AD387" s="83">
        <f t="shared" si="142"/>
        <v>0</v>
      </c>
      <c r="AE387" s="83">
        <f t="shared" si="142"/>
        <v>0</v>
      </c>
      <c r="AF387" s="83">
        <f t="shared" si="142"/>
        <v>0</v>
      </c>
      <c r="AG387" s="83">
        <f t="shared" si="142"/>
        <v>0</v>
      </c>
      <c r="AH387" s="83">
        <f t="shared" si="142"/>
        <v>0</v>
      </c>
      <c r="AI387" s="83">
        <f t="shared" si="142"/>
        <v>0</v>
      </c>
      <c r="AJ387" s="83" t="str">
        <f t="shared" si="142"/>
        <v>2025</v>
      </c>
      <c r="AK387" s="83">
        <f t="shared" si="142"/>
        <v>0</v>
      </c>
      <c r="AL387" s="83"/>
      <c r="AM387" s="83">
        <f t="shared" si="142"/>
        <v>0</v>
      </c>
      <c r="AN387" s="83">
        <f t="shared" si="142"/>
        <v>130</v>
      </c>
      <c r="AO387" s="83">
        <f t="shared" si="142"/>
        <v>0</v>
      </c>
      <c r="AP387" s="68"/>
      <c r="AQ387" s="81"/>
      <c r="AR387" s="69"/>
    </row>
    <row r="388" spans="1:53" s="10" customFormat="1" ht="45" customHeight="1">
      <c r="A388" s="27">
        <v>3</v>
      </c>
      <c r="B388" s="27"/>
      <c r="C388" s="28" t="s">
        <v>814</v>
      </c>
      <c r="D388" s="31" t="s">
        <v>542</v>
      </c>
      <c r="E388" s="29" t="s">
        <v>633</v>
      </c>
      <c r="F388" s="9">
        <f>G388+H388</f>
        <v>130</v>
      </c>
      <c r="G388" s="9"/>
      <c r="H388" s="9">
        <v>130</v>
      </c>
      <c r="I388" s="50"/>
      <c r="J388" s="50"/>
      <c r="K388" s="50"/>
      <c r="L388" s="50"/>
      <c r="M388" s="50"/>
      <c r="N388" s="50"/>
      <c r="O388" s="50"/>
      <c r="P388" s="50"/>
      <c r="Q388" s="50"/>
      <c r="R388" s="50"/>
      <c r="S388" s="50"/>
      <c r="T388" s="50"/>
      <c r="U388" s="50"/>
      <c r="V388" s="50"/>
      <c r="W388" s="50"/>
      <c r="X388" s="50"/>
      <c r="Y388" s="50"/>
      <c r="Z388" s="50"/>
      <c r="AA388" s="50"/>
      <c r="AB388" s="50"/>
      <c r="AC388" s="50"/>
      <c r="AD388" s="50"/>
      <c r="AE388" s="50"/>
      <c r="AF388" s="50"/>
      <c r="AG388" s="50"/>
      <c r="AH388" s="50"/>
      <c r="AI388" s="50"/>
      <c r="AJ388" s="31" t="s">
        <v>42</v>
      </c>
      <c r="AK388" s="31"/>
      <c r="AL388" s="31" t="s">
        <v>791</v>
      </c>
      <c r="AM388" s="9"/>
      <c r="AN388" s="4">
        <f>H388-AM388</f>
        <v>130</v>
      </c>
      <c r="AO388" s="9"/>
      <c r="AP388" s="66" t="s">
        <v>589</v>
      </c>
      <c r="AQ388" s="31" t="s">
        <v>791</v>
      </c>
    </row>
    <row r="389" spans="1:53" s="47" customFormat="1" ht="15" customHeight="1">
      <c r="A389" s="46" t="s">
        <v>340</v>
      </c>
      <c r="B389" s="46"/>
      <c r="C389" s="70" t="s">
        <v>104</v>
      </c>
      <c r="D389" s="85"/>
      <c r="E389" s="81"/>
      <c r="F389" s="83">
        <f t="shared" si="120"/>
        <v>1.4500000000000002</v>
      </c>
      <c r="G389" s="83">
        <f>SUM(G391:G394)</f>
        <v>0.9</v>
      </c>
      <c r="H389" s="83">
        <f t="shared" ref="H389:V389" si="143">SUM(H391:H394)</f>
        <v>0.55000000000000004</v>
      </c>
      <c r="I389" s="84">
        <f t="shared" si="143"/>
        <v>0</v>
      </c>
      <c r="J389" s="84">
        <f t="shared" si="143"/>
        <v>0</v>
      </c>
      <c r="K389" s="84">
        <f t="shared" si="143"/>
        <v>0</v>
      </c>
      <c r="L389" s="84">
        <f t="shared" si="143"/>
        <v>0.36</v>
      </c>
      <c r="M389" s="84">
        <f t="shared" si="143"/>
        <v>0</v>
      </c>
      <c r="N389" s="84">
        <f t="shared" si="143"/>
        <v>0</v>
      </c>
      <c r="O389" s="84"/>
      <c r="P389" s="84">
        <f t="shared" si="143"/>
        <v>0</v>
      </c>
      <c r="Q389" s="84">
        <f t="shared" si="143"/>
        <v>0</v>
      </c>
      <c r="R389" s="84">
        <f t="shared" si="143"/>
        <v>0</v>
      </c>
      <c r="S389" s="84">
        <f t="shared" si="143"/>
        <v>0.14000000000000001</v>
      </c>
      <c r="T389" s="84"/>
      <c r="U389" s="84">
        <f t="shared" si="143"/>
        <v>0</v>
      </c>
      <c r="V389" s="84">
        <f t="shared" si="143"/>
        <v>0</v>
      </c>
      <c r="W389" s="84"/>
      <c r="X389" s="84">
        <f t="shared" ref="X389:AI389" si="144">SUM(X391:X394)</f>
        <v>0</v>
      </c>
      <c r="Y389" s="84"/>
      <c r="Z389" s="84">
        <f t="shared" si="144"/>
        <v>0</v>
      </c>
      <c r="AA389" s="84">
        <f t="shared" si="144"/>
        <v>0.05</v>
      </c>
      <c r="AB389" s="84"/>
      <c r="AC389" s="84"/>
      <c r="AD389" s="84">
        <f t="shared" si="144"/>
        <v>0</v>
      </c>
      <c r="AE389" s="84">
        <f t="shared" si="144"/>
        <v>0</v>
      </c>
      <c r="AF389" s="84"/>
      <c r="AG389" s="84">
        <f t="shared" si="144"/>
        <v>0</v>
      </c>
      <c r="AH389" s="84"/>
      <c r="AI389" s="84">
        <f t="shared" si="144"/>
        <v>0</v>
      </c>
      <c r="AJ389" s="85"/>
      <c r="AK389" s="85"/>
      <c r="AL389" s="85"/>
      <c r="AM389" s="83">
        <f>SUM(AM391:AM394)</f>
        <v>0.55000000000000004</v>
      </c>
      <c r="AN389" s="83">
        <f>H389-AM389</f>
        <v>0</v>
      </c>
      <c r="AO389" s="85"/>
      <c r="AP389" s="81" t="s">
        <v>580</v>
      </c>
      <c r="AQ389" s="81"/>
      <c r="AR389" s="7"/>
    </row>
    <row r="390" spans="1:53" s="14" customFormat="1" ht="15" customHeight="1">
      <c r="A390" s="36">
        <v>14.1</v>
      </c>
      <c r="B390" s="36"/>
      <c r="C390" s="49" t="s">
        <v>711</v>
      </c>
      <c r="D390" s="62"/>
      <c r="E390" s="41"/>
      <c r="F390" s="40">
        <f>G390+H390</f>
        <v>1.4500000000000002</v>
      </c>
      <c r="G390" s="40">
        <f>SUM(G391:G394)</f>
        <v>0.9</v>
      </c>
      <c r="H390" s="40">
        <f t="shared" ref="H390:AN390" si="145">SUM(H391:H394)</f>
        <v>0.55000000000000004</v>
      </c>
      <c r="I390" s="40">
        <f t="shared" si="145"/>
        <v>0</v>
      </c>
      <c r="J390" s="40">
        <f t="shared" si="145"/>
        <v>0</v>
      </c>
      <c r="K390" s="40">
        <f t="shared" si="145"/>
        <v>0</v>
      </c>
      <c r="L390" s="40">
        <f t="shared" si="145"/>
        <v>0.36</v>
      </c>
      <c r="M390" s="40">
        <f t="shared" si="145"/>
        <v>0</v>
      </c>
      <c r="N390" s="40">
        <f t="shared" si="145"/>
        <v>0</v>
      </c>
      <c r="O390" s="40">
        <f t="shared" si="145"/>
        <v>0</v>
      </c>
      <c r="P390" s="40">
        <f t="shared" si="145"/>
        <v>0</v>
      </c>
      <c r="Q390" s="40">
        <f t="shared" si="145"/>
        <v>0</v>
      </c>
      <c r="R390" s="40">
        <f t="shared" si="145"/>
        <v>0</v>
      </c>
      <c r="S390" s="40">
        <f t="shared" si="145"/>
        <v>0.14000000000000001</v>
      </c>
      <c r="T390" s="40">
        <f t="shared" si="145"/>
        <v>0</v>
      </c>
      <c r="U390" s="40">
        <f t="shared" si="145"/>
        <v>0</v>
      </c>
      <c r="V390" s="40">
        <f t="shared" si="145"/>
        <v>0</v>
      </c>
      <c r="W390" s="40">
        <f t="shared" si="145"/>
        <v>0</v>
      </c>
      <c r="X390" s="40">
        <f t="shared" si="145"/>
        <v>0</v>
      </c>
      <c r="Y390" s="40">
        <f t="shared" si="145"/>
        <v>0</v>
      </c>
      <c r="Z390" s="40">
        <f t="shared" si="145"/>
        <v>0</v>
      </c>
      <c r="AA390" s="40">
        <f t="shared" si="145"/>
        <v>0.05</v>
      </c>
      <c r="AB390" s="40">
        <f t="shared" si="145"/>
        <v>0</v>
      </c>
      <c r="AC390" s="40">
        <f t="shared" si="145"/>
        <v>0</v>
      </c>
      <c r="AD390" s="40">
        <f t="shared" si="145"/>
        <v>0</v>
      </c>
      <c r="AE390" s="40">
        <f t="shared" si="145"/>
        <v>0</v>
      </c>
      <c r="AF390" s="40">
        <f t="shared" si="145"/>
        <v>0</v>
      </c>
      <c r="AG390" s="40">
        <f t="shared" si="145"/>
        <v>0</v>
      </c>
      <c r="AH390" s="40">
        <f t="shared" si="145"/>
        <v>0</v>
      </c>
      <c r="AI390" s="40">
        <f t="shared" si="145"/>
        <v>0</v>
      </c>
      <c r="AJ390" s="40"/>
      <c r="AK390" s="40"/>
      <c r="AL390" s="40"/>
      <c r="AM390" s="40">
        <f t="shared" si="145"/>
        <v>0.55000000000000004</v>
      </c>
      <c r="AN390" s="40">
        <f t="shared" si="145"/>
        <v>0</v>
      </c>
      <c r="AO390" s="40"/>
      <c r="AP390" s="41"/>
      <c r="AQ390" s="41"/>
      <c r="AR390" s="13"/>
    </row>
    <row r="391" spans="1:53">
      <c r="A391" s="1">
        <v>1</v>
      </c>
      <c r="B391" s="1">
        <v>255</v>
      </c>
      <c r="C391" s="26" t="s">
        <v>133</v>
      </c>
      <c r="D391" s="5" t="s">
        <v>301</v>
      </c>
      <c r="E391" s="6" t="s">
        <v>105</v>
      </c>
      <c r="F391" s="4">
        <f t="shared" si="120"/>
        <v>0.14000000000000001</v>
      </c>
      <c r="G391" s="4">
        <v>0.05</v>
      </c>
      <c r="H391" s="4">
        <f>SUM(I391:AI391)</f>
        <v>0.09</v>
      </c>
      <c r="I391" s="3"/>
      <c r="J391" s="3"/>
      <c r="K391" s="3"/>
      <c r="L391" s="3">
        <v>0.09</v>
      </c>
      <c r="M391" s="3"/>
      <c r="N391" s="3"/>
      <c r="O391" s="3"/>
      <c r="P391" s="3"/>
      <c r="Q391" s="3"/>
      <c r="R391" s="3"/>
      <c r="S391" s="3"/>
      <c r="T391" s="3"/>
      <c r="U391" s="3"/>
      <c r="V391" s="3"/>
      <c r="W391" s="3"/>
      <c r="X391" s="3"/>
      <c r="Y391" s="3"/>
      <c r="Z391" s="3"/>
      <c r="AA391" s="3"/>
      <c r="AB391" s="3"/>
      <c r="AC391" s="3"/>
      <c r="AD391" s="3"/>
      <c r="AE391" s="3"/>
      <c r="AF391" s="3"/>
      <c r="AG391" s="3"/>
      <c r="AH391" s="3"/>
      <c r="AI391" s="3"/>
      <c r="AJ391" s="5" t="s">
        <v>58</v>
      </c>
      <c r="AK391" s="5" t="s">
        <v>63</v>
      </c>
      <c r="AL391" s="5" t="s">
        <v>43</v>
      </c>
      <c r="AM391" s="4">
        <v>0.09</v>
      </c>
      <c r="AN391" s="4">
        <f>H391-AM391</f>
        <v>0</v>
      </c>
      <c r="AO391" s="5"/>
      <c r="AP391" s="6"/>
      <c r="AQ391" s="6"/>
      <c r="AR391" s="7"/>
    </row>
    <row r="392" spans="1:53">
      <c r="A392" s="1">
        <v>2</v>
      </c>
      <c r="B392" s="1">
        <v>256</v>
      </c>
      <c r="C392" s="26" t="s">
        <v>151</v>
      </c>
      <c r="D392" s="5" t="s">
        <v>301</v>
      </c>
      <c r="E392" s="6" t="s">
        <v>105</v>
      </c>
      <c r="F392" s="4">
        <f t="shared" si="120"/>
        <v>0.24000000000000002</v>
      </c>
      <c r="G392" s="4">
        <v>0.1</v>
      </c>
      <c r="H392" s="4">
        <f>SUM(I392:AI392)</f>
        <v>0.14000000000000001</v>
      </c>
      <c r="I392" s="3"/>
      <c r="J392" s="3"/>
      <c r="K392" s="3"/>
      <c r="L392" s="3"/>
      <c r="M392" s="3"/>
      <c r="N392" s="3"/>
      <c r="O392" s="3"/>
      <c r="P392" s="3"/>
      <c r="Q392" s="3"/>
      <c r="R392" s="3"/>
      <c r="S392" s="3">
        <v>0.14000000000000001</v>
      </c>
      <c r="T392" s="3"/>
      <c r="U392" s="3"/>
      <c r="V392" s="3"/>
      <c r="W392" s="3"/>
      <c r="X392" s="3"/>
      <c r="Y392" s="3"/>
      <c r="Z392" s="3"/>
      <c r="AA392" s="3"/>
      <c r="AB392" s="3"/>
      <c r="AC392" s="3"/>
      <c r="AD392" s="3"/>
      <c r="AE392" s="3"/>
      <c r="AF392" s="3"/>
      <c r="AG392" s="3"/>
      <c r="AH392" s="3"/>
      <c r="AI392" s="3"/>
      <c r="AJ392" s="5" t="s">
        <v>63</v>
      </c>
      <c r="AK392" s="5" t="s">
        <v>63</v>
      </c>
      <c r="AL392" s="5" t="s">
        <v>43</v>
      </c>
      <c r="AM392" s="4">
        <v>0.14000000000000001</v>
      </c>
      <c r="AN392" s="4">
        <f>H392-AM392</f>
        <v>0</v>
      </c>
      <c r="AO392" s="5"/>
      <c r="AP392" s="6"/>
      <c r="AQ392" s="6"/>
      <c r="AR392" s="7"/>
    </row>
    <row r="393" spans="1:53">
      <c r="A393" s="1">
        <v>3</v>
      </c>
      <c r="B393" s="1">
        <v>257</v>
      </c>
      <c r="C393" s="2" t="s">
        <v>518</v>
      </c>
      <c r="D393" s="3" t="s">
        <v>319</v>
      </c>
      <c r="E393" s="6" t="s">
        <v>105</v>
      </c>
      <c r="F393" s="4">
        <f>G393+H393</f>
        <v>0.91</v>
      </c>
      <c r="G393" s="4">
        <v>0.66</v>
      </c>
      <c r="H393" s="4">
        <v>0.25</v>
      </c>
      <c r="I393" s="3"/>
      <c r="J393" s="3"/>
      <c r="K393" s="3"/>
      <c r="L393" s="3">
        <v>0.25</v>
      </c>
      <c r="M393" s="3"/>
      <c r="N393" s="3"/>
      <c r="O393" s="3"/>
      <c r="P393" s="3"/>
      <c r="Q393" s="3"/>
      <c r="R393" s="3"/>
      <c r="S393" s="3"/>
      <c r="T393" s="3"/>
      <c r="U393" s="3"/>
      <c r="V393" s="3"/>
      <c r="W393" s="3"/>
      <c r="X393" s="3"/>
      <c r="Y393" s="3"/>
      <c r="Z393" s="3"/>
      <c r="AA393" s="3"/>
      <c r="AB393" s="3"/>
      <c r="AC393" s="3"/>
      <c r="AD393" s="3"/>
      <c r="AE393" s="3"/>
      <c r="AF393" s="3"/>
      <c r="AG393" s="3"/>
      <c r="AH393" s="3"/>
      <c r="AI393" s="3"/>
      <c r="AJ393" s="5" t="s">
        <v>62</v>
      </c>
      <c r="AK393" s="5" t="s">
        <v>63</v>
      </c>
      <c r="AL393" s="6" t="s">
        <v>43</v>
      </c>
      <c r="AM393" s="4">
        <v>0.25</v>
      </c>
      <c r="AN393" s="4">
        <f>H393-AM393</f>
        <v>0</v>
      </c>
      <c r="AO393" s="6"/>
      <c r="AP393" s="6"/>
      <c r="AQ393" s="6"/>
      <c r="AR393" s="7"/>
    </row>
    <row r="394" spans="1:53">
      <c r="A394" s="1">
        <v>4</v>
      </c>
      <c r="B394" s="1">
        <v>258</v>
      </c>
      <c r="C394" s="26" t="s">
        <v>173</v>
      </c>
      <c r="D394" s="5" t="s">
        <v>298</v>
      </c>
      <c r="E394" s="6" t="s">
        <v>105</v>
      </c>
      <c r="F394" s="4">
        <f t="shared" si="120"/>
        <v>0.16</v>
      </c>
      <c r="G394" s="4">
        <v>0.09</v>
      </c>
      <c r="H394" s="4">
        <f>SUM(I394:AI394)</f>
        <v>7.0000000000000007E-2</v>
      </c>
      <c r="I394" s="3"/>
      <c r="J394" s="3"/>
      <c r="K394" s="3"/>
      <c r="L394" s="3">
        <v>0.02</v>
      </c>
      <c r="M394" s="3"/>
      <c r="N394" s="3"/>
      <c r="O394" s="3"/>
      <c r="P394" s="3"/>
      <c r="Q394" s="3"/>
      <c r="R394" s="3"/>
      <c r="S394" s="3"/>
      <c r="T394" s="3"/>
      <c r="U394" s="3"/>
      <c r="V394" s="3"/>
      <c r="W394" s="3"/>
      <c r="X394" s="3"/>
      <c r="Y394" s="3"/>
      <c r="Z394" s="3"/>
      <c r="AA394" s="3">
        <v>0.05</v>
      </c>
      <c r="AB394" s="3"/>
      <c r="AC394" s="3"/>
      <c r="AD394" s="3"/>
      <c r="AE394" s="3"/>
      <c r="AF394" s="3"/>
      <c r="AG394" s="3"/>
      <c r="AH394" s="3"/>
      <c r="AI394" s="3"/>
      <c r="AJ394" s="5" t="s">
        <v>42</v>
      </c>
      <c r="AK394" s="5" t="s">
        <v>63</v>
      </c>
      <c r="AL394" s="5" t="s">
        <v>43</v>
      </c>
      <c r="AM394" s="4">
        <v>7.0000000000000007E-2</v>
      </c>
      <c r="AN394" s="4">
        <f>H394-AM394</f>
        <v>0</v>
      </c>
      <c r="AO394" s="5"/>
      <c r="AP394" s="6"/>
      <c r="AQ394" s="6"/>
      <c r="AR394" s="7"/>
    </row>
    <row r="395" spans="1:53" ht="15" customHeight="1">
      <c r="A395" s="46" t="s">
        <v>751</v>
      </c>
      <c r="B395" s="36"/>
      <c r="C395" s="35" t="s">
        <v>27</v>
      </c>
      <c r="D395" s="3"/>
      <c r="E395" s="3"/>
      <c r="F395" s="83">
        <f t="shared" ref="F395:AI395" si="146">F396+F412+F417+F419</f>
        <v>19.189999999999998</v>
      </c>
      <c r="G395" s="83">
        <f t="shared" si="146"/>
        <v>0.63000000000000012</v>
      </c>
      <c r="H395" s="83">
        <f t="shared" si="146"/>
        <v>18.560000000000002</v>
      </c>
      <c r="I395" s="83">
        <f t="shared" si="146"/>
        <v>15.219999999999999</v>
      </c>
      <c r="J395" s="83">
        <f t="shared" si="146"/>
        <v>0.03</v>
      </c>
      <c r="K395" s="83">
        <f t="shared" si="146"/>
        <v>0.59000000000000008</v>
      </c>
      <c r="L395" s="83">
        <f t="shared" si="146"/>
        <v>0.21000000000000002</v>
      </c>
      <c r="M395" s="83">
        <f t="shared" si="146"/>
        <v>1.46</v>
      </c>
      <c r="N395" s="83">
        <f t="shared" si="146"/>
        <v>0</v>
      </c>
      <c r="O395" s="83">
        <f t="shared" si="146"/>
        <v>0</v>
      </c>
      <c r="P395" s="83">
        <f t="shared" si="146"/>
        <v>0.56000000000000005</v>
      </c>
      <c r="Q395" s="83">
        <f t="shared" si="146"/>
        <v>0.46</v>
      </c>
      <c r="R395" s="83">
        <f t="shared" si="146"/>
        <v>0</v>
      </c>
      <c r="S395" s="83">
        <f t="shared" si="146"/>
        <v>0</v>
      </c>
      <c r="T395" s="83">
        <f t="shared" si="146"/>
        <v>0</v>
      </c>
      <c r="U395" s="83">
        <f t="shared" si="146"/>
        <v>0</v>
      </c>
      <c r="V395" s="83">
        <f t="shared" si="146"/>
        <v>0</v>
      </c>
      <c r="W395" s="83">
        <f t="shared" si="146"/>
        <v>0</v>
      </c>
      <c r="X395" s="83">
        <f t="shared" si="146"/>
        <v>0</v>
      </c>
      <c r="Y395" s="83">
        <f t="shared" si="146"/>
        <v>0</v>
      </c>
      <c r="Z395" s="83">
        <f t="shared" si="146"/>
        <v>0</v>
      </c>
      <c r="AA395" s="83">
        <f t="shared" si="146"/>
        <v>0</v>
      </c>
      <c r="AB395" s="83">
        <f t="shared" si="146"/>
        <v>0</v>
      </c>
      <c r="AC395" s="83">
        <f t="shared" si="146"/>
        <v>0</v>
      </c>
      <c r="AD395" s="83">
        <f t="shared" si="146"/>
        <v>0</v>
      </c>
      <c r="AE395" s="83">
        <f t="shared" si="146"/>
        <v>0</v>
      </c>
      <c r="AF395" s="83">
        <f t="shared" si="146"/>
        <v>0</v>
      </c>
      <c r="AG395" s="83">
        <f t="shared" si="146"/>
        <v>0.03</v>
      </c>
      <c r="AH395" s="83">
        <f t="shared" si="146"/>
        <v>0</v>
      </c>
      <c r="AI395" s="83">
        <f t="shared" si="146"/>
        <v>0</v>
      </c>
      <c r="AJ395" s="83"/>
      <c r="AK395" s="83"/>
      <c r="AL395" s="83"/>
      <c r="AM395" s="83">
        <f>AM396+AM412+AM417+AM419</f>
        <v>12.280000000000001</v>
      </c>
      <c r="AN395" s="83">
        <f>AN396+AN412+AN417+AN419</f>
        <v>6.2800000000000011</v>
      </c>
      <c r="AO395" s="83"/>
      <c r="AP395" s="81" t="s">
        <v>581</v>
      </c>
      <c r="AQ395" s="6"/>
      <c r="AR395" s="59"/>
    </row>
    <row r="396" spans="1:53" s="14" customFormat="1" ht="15" customHeight="1">
      <c r="A396" s="36">
        <v>15.1</v>
      </c>
      <c r="B396" s="36"/>
      <c r="C396" s="38" t="s">
        <v>711</v>
      </c>
      <c r="D396" s="48"/>
      <c r="E396" s="48"/>
      <c r="F396" s="40">
        <f>G396+H396</f>
        <v>3.17</v>
      </c>
      <c r="G396" s="40">
        <f>SUM(G397:G411)</f>
        <v>0.59000000000000008</v>
      </c>
      <c r="H396" s="40">
        <f t="shared" ref="H396" si="147">SUM(H397:H411)</f>
        <v>2.58</v>
      </c>
      <c r="I396" s="40">
        <f t="shared" ref="I396:AN396" si="148">SUM(I397:I411)</f>
        <v>2.09</v>
      </c>
      <c r="J396" s="40">
        <f t="shared" si="148"/>
        <v>0.03</v>
      </c>
      <c r="K396" s="40">
        <f t="shared" si="148"/>
        <v>0.22000000000000003</v>
      </c>
      <c r="L396" s="40">
        <f t="shared" si="148"/>
        <v>0.21000000000000002</v>
      </c>
      <c r="M396" s="40">
        <f t="shared" si="148"/>
        <v>0</v>
      </c>
      <c r="N396" s="40">
        <f t="shared" si="148"/>
        <v>0</v>
      </c>
      <c r="O396" s="40">
        <f t="shared" si="148"/>
        <v>0</v>
      </c>
      <c r="P396" s="40">
        <f t="shared" si="148"/>
        <v>0</v>
      </c>
      <c r="Q396" s="40">
        <f t="shared" si="148"/>
        <v>0</v>
      </c>
      <c r="R396" s="40">
        <f t="shared" si="148"/>
        <v>0</v>
      </c>
      <c r="S396" s="40">
        <f t="shared" si="148"/>
        <v>0</v>
      </c>
      <c r="T396" s="40">
        <f t="shared" si="148"/>
        <v>0</v>
      </c>
      <c r="U396" s="40">
        <f t="shared" si="148"/>
        <v>0</v>
      </c>
      <c r="V396" s="40">
        <f t="shared" si="148"/>
        <v>0</v>
      </c>
      <c r="W396" s="40">
        <f t="shared" si="148"/>
        <v>0</v>
      </c>
      <c r="X396" s="40">
        <f t="shared" si="148"/>
        <v>0</v>
      </c>
      <c r="Y396" s="40">
        <f t="shared" si="148"/>
        <v>0</v>
      </c>
      <c r="Z396" s="40">
        <f t="shared" si="148"/>
        <v>0</v>
      </c>
      <c r="AA396" s="40">
        <f t="shared" si="148"/>
        <v>0</v>
      </c>
      <c r="AB396" s="40">
        <f t="shared" si="148"/>
        <v>0</v>
      </c>
      <c r="AC396" s="40">
        <f t="shared" si="148"/>
        <v>0</v>
      </c>
      <c r="AD396" s="40">
        <f t="shared" si="148"/>
        <v>0</v>
      </c>
      <c r="AE396" s="40">
        <f t="shared" si="148"/>
        <v>0</v>
      </c>
      <c r="AF396" s="40">
        <f t="shared" si="148"/>
        <v>0</v>
      </c>
      <c r="AG396" s="40">
        <f t="shared" si="148"/>
        <v>0.03</v>
      </c>
      <c r="AH396" s="40">
        <f t="shared" si="148"/>
        <v>0</v>
      </c>
      <c r="AI396" s="40">
        <f t="shared" si="148"/>
        <v>0</v>
      </c>
      <c r="AJ396" s="40"/>
      <c r="AK396" s="40"/>
      <c r="AL396" s="40"/>
      <c r="AM396" s="40">
        <f t="shared" si="148"/>
        <v>2.58</v>
      </c>
      <c r="AN396" s="40">
        <f t="shared" si="148"/>
        <v>0</v>
      </c>
      <c r="AO396" s="40"/>
      <c r="AP396" s="41"/>
      <c r="AQ396" s="41"/>
      <c r="AR396" s="60"/>
    </row>
    <row r="397" spans="1:53" ht="15" customHeight="1">
      <c r="A397" s="1">
        <v>1</v>
      </c>
      <c r="B397" s="1">
        <v>260</v>
      </c>
      <c r="C397" s="22" t="s">
        <v>229</v>
      </c>
      <c r="D397" s="3" t="s">
        <v>299</v>
      </c>
      <c r="E397" s="6" t="s">
        <v>88</v>
      </c>
      <c r="F397" s="4">
        <f t="shared" si="120"/>
        <v>0.06</v>
      </c>
      <c r="G397" s="4">
        <v>0.03</v>
      </c>
      <c r="H397" s="4">
        <v>0.03</v>
      </c>
      <c r="I397" s="3"/>
      <c r="J397" s="6"/>
      <c r="K397" s="6"/>
      <c r="L397" s="6"/>
      <c r="M397" s="6"/>
      <c r="N397" s="6"/>
      <c r="O397" s="6"/>
      <c r="P397" s="6"/>
      <c r="Q397" s="6"/>
      <c r="R397" s="6"/>
      <c r="S397" s="6"/>
      <c r="T397" s="6"/>
      <c r="U397" s="6"/>
      <c r="V397" s="6"/>
      <c r="W397" s="6"/>
      <c r="X397" s="6"/>
      <c r="Y397" s="6"/>
      <c r="Z397" s="6"/>
      <c r="AA397" s="6"/>
      <c r="AB397" s="6"/>
      <c r="AC397" s="6"/>
      <c r="AD397" s="6"/>
      <c r="AE397" s="6"/>
      <c r="AF397" s="6"/>
      <c r="AG397" s="6">
        <v>0.03</v>
      </c>
      <c r="AH397" s="6"/>
      <c r="AI397" s="6"/>
      <c r="AJ397" s="5" t="s">
        <v>58</v>
      </c>
      <c r="AK397" s="5"/>
      <c r="AL397" s="5" t="s">
        <v>43</v>
      </c>
      <c r="AM397" s="4">
        <v>0.03</v>
      </c>
      <c r="AN397" s="4">
        <f t="shared" ref="AN397:AN411" si="149">H397-AM397</f>
        <v>0</v>
      </c>
      <c r="AO397" s="5"/>
      <c r="AP397" s="6"/>
      <c r="AQ397" s="55"/>
      <c r="AR397" s="59"/>
    </row>
    <row r="398" spans="1:53" ht="15" customHeight="1">
      <c r="A398" s="1">
        <v>2</v>
      </c>
      <c r="B398" s="1">
        <v>261</v>
      </c>
      <c r="C398" s="2" t="s">
        <v>188</v>
      </c>
      <c r="D398" s="3" t="s">
        <v>299</v>
      </c>
      <c r="E398" s="3" t="s">
        <v>88</v>
      </c>
      <c r="F398" s="4">
        <f t="shared" si="120"/>
        <v>0.06</v>
      </c>
      <c r="G398" s="4">
        <v>0.03</v>
      </c>
      <c r="H398" s="4">
        <f t="shared" ref="H398:H409" si="150">SUM(I398:AI398)</f>
        <v>0.03</v>
      </c>
      <c r="I398" s="3"/>
      <c r="J398" s="6">
        <v>0.03</v>
      </c>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5" t="s">
        <v>46</v>
      </c>
      <c r="AK398" s="5"/>
      <c r="AL398" s="5" t="s">
        <v>43</v>
      </c>
      <c r="AM398" s="4">
        <v>0.03</v>
      </c>
      <c r="AN398" s="4">
        <f t="shared" si="149"/>
        <v>0</v>
      </c>
      <c r="AO398" s="5"/>
      <c r="AP398" s="6"/>
      <c r="AQ398" s="6"/>
      <c r="AR398" s="59"/>
    </row>
    <row r="399" spans="1:53" ht="15" customHeight="1">
      <c r="A399" s="1">
        <v>3</v>
      </c>
      <c r="B399" s="1">
        <v>262</v>
      </c>
      <c r="C399" s="2" t="s">
        <v>89</v>
      </c>
      <c r="D399" s="3" t="s">
        <v>300</v>
      </c>
      <c r="E399" s="3" t="s">
        <v>88</v>
      </c>
      <c r="F399" s="4">
        <f t="shared" si="120"/>
        <v>0.6</v>
      </c>
      <c r="G399" s="4"/>
      <c r="H399" s="4">
        <f t="shared" si="150"/>
        <v>0.6</v>
      </c>
      <c r="I399" s="3">
        <v>0.6</v>
      </c>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5" t="s">
        <v>58</v>
      </c>
      <c r="AK399" s="5" t="s">
        <v>63</v>
      </c>
      <c r="AL399" s="5" t="s">
        <v>43</v>
      </c>
      <c r="AM399" s="4">
        <v>0.6</v>
      </c>
      <c r="AN399" s="4">
        <f t="shared" si="149"/>
        <v>0</v>
      </c>
      <c r="AO399" s="5"/>
      <c r="AP399" s="6"/>
      <c r="AQ399" s="6"/>
      <c r="AR399" s="59"/>
      <c r="BA399" s="16"/>
    </row>
    <row r="400" spans="1:53" ht="15" customHeight="1">
      <c r="A400" s="1">
        <v>4</v>
      </c>
      <c r="B400" s="1">
        <v>263</v>
      </c>
      <c r="C400" s="2" t="s">
        <v>505</v>
      </c>
      <c r="D400" s="3" t="s">
        <v>292</v>
      </c>
      <c r="E400" s="3" t="s">
        <v>88</v>
      </c>
      <c r="F400" s="4">
        <f t="shared" si="120"/>
        <v>0.67</v>
      </c>
      <c r="G400" s="4"/>
      <c r="H400" s="4">
        <f t="shared" si="150"/>
        <v>0.67</v>
      </c>
      <c r="I400" s="3">
        <v>0.67</v>
      </c>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5" t="s">
        <v>62</v>
      </c>
      <c r="AK400" s="5"/>
      <c r="AL400" s="5" t="s">
        <v>43</v>
      </c>
      <c r="AM400" s="113">
        <v>0.67</v>
      </c>
      <c r="AN400" s="4">
        <f t="shared" si="149"/>
        <v>0</v>
      </c>
      <c r="AO400" s="5"/>
      <c r="AP400" s="6"/>
      <c r="AQ400" s="6"/>
      <c r="AR400" s="59"/>
    </row>
    <row r="401" spans="1:44" ht="15" customHeight="1">
      <c r="A401" s="1">
        <v>5</v>
      </c>
      <c r="B401" s="1">
        <v>264</v>
      </c>
      <c r="C401" s="2" t="s">
        <v>506</v>
      </c>
      <c r="D401" s="3" t="s">
        <v>293</v>
      </c>
      <c r="E401" s="3" t="s">
        <v>88</v>
      </c>
      <c r="F401" s="4">
        <f t="shared" si="120"/>
        <v>0.16</v>
      </c>
      <c r="G401" s="4"/>
      <c r="H401" s="4">
        <f t="shared" si="150"/>
        <v>0.16</v>
      </c>
      <c r="I401" s="3">
        <v>0.16</v>
      </c>
      <c r="J401" s="6"/>
      <c r="K401" s="6"/>
      <c r="L401" s="6"/>
      <c r="M401" s="6"/>
      <c r="N401" s="6"/>
      <c r="O401" s="6"/>
      <c r="P401" s="6"/>
      <c r="Q401" s="6" t="s">
        <v>375</v>
      </c>
      <c r="R401" s="6"/>
      <c r="S401" s="6"/>
      <c r="T401" s="6"/>
      <c r="U401" s="6"/>
      <c r="V401" s="6"/>
      <c r="W401" s="6"/>
      <c r="X401" s="6"/>
      <c r="Y401" s="6"/>
      <c r="Z401" s="6"/>
      <c r="AA401" s="6"/>
      <c r="AB401" s="6"/>
      <c r="AC401" s="6"/>
      <c r="AD401" s="6"/>
      <c r="AE401" s="6"/>
      <c r="AF401" s="6"/>
      <c r="AG401" s="6"/>
      <c r="AH401" s="6"/>
      <c r="AI401" s="6"/>
      <c r="AJ401" s="5" t="s">
        <v>58</v>
      </c>
      <c r="AK401" s="5"/>
      <c r="AL401" s="5" t="s">
        <v>43</v>
      </c>
      <c r="AM401" s="4">
        <v>0.16</v>
      </c>
      <c r="AN401" s="4">
        <f t="shared" si="149"/>
        <v>0</v>
      </c>
      <c r="AO401" s="5"/>
      <c r="AP401" s="6"/>
      <c r="AQ401" s="6"/>
      <c r="AR401" s="59"/>
    </row>
    <row r="402" spans="1:44" ht="15" customHeight="1">
      <c r="A402" s="1">
        <v>6</v>
      </c>
      <c r="B402" s="1">
        <v>265</v>
      </c>
      <c r="C402" s="2" t="s">
        <v>123</v>
      </c>
      <c r="D402" s="3" t="s">
        <v>294</v>
      </c>
      <c r="E402" s="3" t="s">
        <v>88</v>
      </c>
      <c r="F402" s="4">
        <f t="shared" si="120"/>
        <v>0.28000000000000003</v>
      </c>
      <c r="G402" s="4">
        <v>0.16</v>
      </c>
      <c r="H402" s="4">
        <f t="shared" si="150"/>
        <v>0.12</v>
      </c>
      <c r="I402" s="3">
        <v>0.12</v>
      </c>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5" t="s">
        <v>58</v>
      </c>
      <c r="AK402" s="5"/>
      <c r="AL402" s="5" t="s">
        <v>43</v>
      </c>
      <c r="AM402" s="4">
        <v>0.12</v>
      </c>
      <c r="AN402" s="4">
        <f t="shared" si="149"/>
        <v>0</v>
      </c>
      <c r="AO402" s="5"/>
      <c r="AP402" s="6"/>
      <c r="AQ402" s="6"/>
      <c r="AR402" s="59"/>
    </row>
    <row r="403" spans="1:44" ht="15" customHeight="1">
      <c r="A403" s="1">
        <v>7</v>
      </c>
      <c r="B403" s="1">
        <v>267</v>
      </c>
      <c r="C403" s="2" t="s">
        <v>556</v>
      </c>
      <c r="D403" s="3" t="s">
        <v>247</v>
      </c>
      <c r="E403" s="3" t="s">
        <v>88</v>
      </c>
      <c r="F403" s="4">
        <f t="shared" si="120"/>
        <v>0.06</v>
      </c>
      <c r="G403" s="4">
        <v>0.03</v>
      </c>
      <c r="H403" s="4">
        <f t="shared" si="150"/>
        <v>0.03</v>
      </c>
      <c r="I403" s="3">
        <v>0.03</v>
      </c>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5" t="s">
        <v>42</v>
      </c>
      <c r="AK403" s="5"/>
      <c r="AL403" s="5" t="s">
        <v>43</v>
      </c>
      <c r="AM403" s="4">
        <v>0.03</v>
      </c>
      <c r="AN403" s="4">
        <f t="shared" si="149"/>
        <v>0</v>
      </c>
      <c r="AO403" s="5"/>
      <c r="AP403" s="6"/>
      <c r="AQ403" s="15"/>
      <c r="AR403" s="59"/>
    </row>
    <row r="404" spans="1:44" ht="15" customHeight="1">
      <c r="A404" s="1">
        <v>8</v>
      </c>
      <c r="B404" s="1">
        <v>268</v>
      </c>
      <c r="C404" s="2" t="s">
        <v>181</v>
      </c>
      <c r="D404" s="3" t="s">
        <v>296</v>
      </c>
      <c r="E404" s="3" t="s">
        <v>88</v>
      </c>
      <c r="F404" s="4">
        <f t="shared" si="120"/>
        <v>0.38</v>
      </c>
      <c r="G404" s="4"/>
      <c r="H404" s="4">
        <f t="shared" si="150"/>
        <v>0.38</v>
      </c>
      <c r="I404" s="3">
        <v>0.38</v>
      </c>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5" t="s">
        <v>62</v>
      </c>
      <c r="AK404" s="5"/>
      <c r="AL404" s="5" t="s">
        <v>43</v>
      </c>
      <c r="AM404" s="4">
        <v>0.38</v>
      </c>
      <c r="AN404" s="4">
        <f t="shared" si="149"/>
        <v>0</v>
      </c>
      <c r="AO404" s="5"/>
      <c r="AP404" s="6"/>
      <c r="AQ404" s="15"/>
      <c r="AR404" s="59"/>
    </row>
    <row r="405" spans="1:44" ht="15" customHeight="1">
      <c r="A405" s="1">
        <v>9</v>
      </c>
      <c r="B405" s="1">
        <v>271</v>
      </c>
      <c r="C405" s="2" t="s">
        <v>167</v>
      </c>
      <c r="D405" s="3" t="s">
        <v>298</v>
      </c>
      <c r="E405" s="3" t="s">
        <v>88</v>
      </c>
      <c r="F405" s="4">
        <f t="shared" si="120"/>
        <v>0.08</v>
      </c>
      <c r="G405" s="4">
        <v>0.03</v>
      </c>
      <c r="H405" s="4">
        <f t="shared" si="150"/>
        <v>0.05</v>
      </c>
      <c r="I405" s="3"/>
      <c r="J405" s="6"/>
      <c r="K405" s="6">
        <v>0.05</v>
      </c>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5" t="s">
        <v>58</v>
      </c>
      <c r="AK405" s="5"/>
      <c r="AL405" s="5" t="s">
        <v>43</v>
      </c>
      <c r="AM405" s="4">
        <v>0.05</v>
      </c>
      <c r="AN405" s="4">
        <f t="shared" si="149"/>
        <v>0</v>
      </c>
      <c r="AO405" s="5"/>
      <c r="AP405" s="6"/>
      <c r="AQ405" s="6"/>
      <c r="AR405" s="59"/>
    </row>
    <row r="406" spans="1:44" ht="15" customHeight="1">
      <c r="A406" s="1">
        <v>10</v>
      </c>
      <c r="B406" s="1">
        <v>272</v>
      </c>
      <c r="C406" s="2" t="s">
        <v>168</v>
      </c>
      <c r="D406" s="3" t="s">
        <v>298</v>
      </c>
      <c r="E406" s="3" t="s">
        <v>88</v>
      </c>
      <c r="F406" s="4">
        <f t="shared" si="120"/>
        <v>0.18</v>
      </c>
      <c r="G406" s="4">
        <v>0.1</v>
      </c>
      <c r="H406" s="4">
        <f t="shared" si="150"/>
        <v>0.08</v>
      </c>
      <c r="I406" s="3"/>
      <c r="J406" s="6"/>
      <c r="K406" s="6"/>
      <c r="L406" s="6">
        <v>0.08</v>
      </c>
      <c r="M406" s="6"/>
      <c r="N406" s="6"/>
      <c r="O406" s="6"/>
      <c r="P406" s="6"/>
      <c r="Q406" s="6"/>
      <c r="R406" s="6"/>
      <c r="S406" s="6"/>
      <c r="T406" s="6"/>
      <c r="U406" s="6"/>
      <c r="V406" s="6"/>
      <c r="W406" s="6"/>
      <c r="X406" s="6"/>
      <c r="Y406" s="6"/>
      <c r="Z406" s="6"/>
      <c r="AA406" s="6"/>
      <c r="AB406" s="6"/>
      <c r="AC406" s="6"/>
      <c r="AD406" s="6"/>
      <c r="AE406" s="6"/>
      <c r="AF406" s="6"/>
      <c r="AG406" s="6"/>
      <c r="AH406" s="6"/>
      <c r="AI406" s="6"/>
      <c r="AJ406" s="5" t="s">
        <v>62</v>
      </c>
      <c r="AK406" s="5" t="s">
        <v>63</v>
      </c>
      <c r="AL406" s="5" t="s">
        <v>43</v>
      </c>
      <c r="AM406" s="4">
        <v>0.08</v>
      </c>
      <c r="AN406" s="4">
        <f t="shared" si="149"/>
        <v>0</v>
      </c>
      <c r="AO406" s="5"/>
      <c r="AP406" s="6"/>
      <c r="AQ406" s="6"/>
      <c r="AR406" s="59"/>
    </row>
    <row r="407" spans="1:44" ht="15" customHeight="1">
      <c r="A407" s="1">
        <v>11</v>
      </c>
      <c r="B407" s="1">
        <v>273</v>
      </c>
      <c r="C407" s="2" t="s">
        <v>169</v>
      </c>
      <c r="D407" s="3" t="s">
        <v>298</v>
      </c>
      <c r="E407" s="3" t="s">
        <v>88</v>
      </c>
      <c r="F407" s="4">
        <f t="shared" si="120"/>
        <v>7.0000000000000007E-2</v>
      </c>
      <c r="G407" s="4">
        <v>0.03</v>
      </c>
      <c r="H407" s="4">
        <f t="shared" si="150"/>
        <v>0.04</v>
      </c>
      <c r="I407" s="3">
        <v>0.04</v>
      </c>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5" t="s">
        <v>63</v>
      </c>
      <c r="AK407" s="5"/>
      <c r="AL407" s="5" t="s">
        <v>43</v>
      </c>
      <c r="AM407" s="4">
        <v>0.04</v>
      </c>
      <c r="AN407" s="4">
        <f t="shared" si="149"/>
        <v>0</v>
      </c>
      <c r="AO407" s="5"/>
      <c r="AP407" s="6"/>
      <c r="AQ407" s="6"/>
      <c r="AR407" s="59"/>
    </row>
    <row r="408" spans="1:44" ht="15" customHeight="1">
      <c r="A408" s="1">
        <v>12</v>
      </c>
      <c r="B408" s="1">
        <v>274</v>
      </c>
      <c r="C408" s="2" t="s">
        <v>178</v>
      </c>
      <c r="D408" s="3" t="s">
        <v>298</v>
      </c>
      <c r="E408" s="3" t="s">
        <v>88</v>
      </c>
      <c r="F408" s="4">
        <f t="shared" si="120"/>
        <v>0.08</v>
      </c>
      <c r="G408" s="4">
        <v>0.03</v>
      </c>
      <c r="H408" s="4">
        <f t="shared" si="150"/>
        <v>0.05</v>
      </c>
      <c r="I408" s="3">
        <v>0.05</v>
      </c>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5" t="s">
        <v>42</v>
      </c>
      <c r="AK408" s="5"/>
      <c r="AL408" s="5" t="s">
        <v>43</v>
      </c>
      <c r="AM408" s="4">
        <v>0.05</v>
      </c>
      <c r="AN408" s="4">
        <f t="shared" si="149"/>
        <v>0</v>
      </c>
      <c r="AO408" s="5"/>
      <c r="AP408" s="6"/>
      <c r="AQ408" s="6"/>
      <c r="AR408" s="59"/>
    </row>
    <row r="409" spans="1:44" ht="15" customHeight="1">
      <c r="A409" s="1">
        <v>13</v>
      </c>
      <c r="B409" s="1">
        <v>276</v>
      </c>
      <c r="C409" s="2" t="s">
        <v>176</v>
      </c>
      <c r="D409" s="3" t="s">
        <v>262</v>
      </c>
      <c r="E409" s="3" t="s">
        <v>88</v>
      </c>
      <c r="F409" s="4">
        <f t="shared" si="120"/>
        <v>0.16</v>
      </c>
      <c r="G409" s="4">
        <v>0.06</v>
      </c>
      <c r="H409" s="4">
        <f t="shared" si="150"/>
        <v>0.1</v>
      </c>
      <c r="I409" s="3"/>
      <c r="J409" s="6"/>
      <c r="K409" s="4">
        <v>0.1</v>
      </c>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5" t="s">
        <v>42</v>
      </c>
      <c r="AK409" s="5"/>
      <c r="AL409" s="5" t="s">
        <v>43</v>
      </c>
      <c r="AM409" s="4">
        <v>0.1</v>
      </c>
      <c r="AN409" s="4">
        <f t="shared" si="149"/>
        <v>0</v>
      </c>
      <c r="AO409" s="5"/>
      <c r="AP409" s="6"/>
      <c r="AQ409" s="6"/>
      <c r="AR409" s="59"/>
    </row>
    <row r="410" spans="1:44" ht="15" customHeight="1">
      <c r="A410" s="1">
        <v>14</v>
      </c>
      <c r="B410" s="1">
        <v>279</v>
      </c>
      <c r="C410" s="2" t="s">
        <v>197</v>
      </c>
      <c r="D410" s="3" t="s">
        <v>301</v>
      </c>
      <c r="E410" s="3" t="s">
        <v>88</v>
      </c>
      <c r="F410" s="4">
        <f t="shared" ref="F410:F415" si="151">G410+H410</f>
        <v>0.26</v>
      </c>
      <c r="G410" s="4">
        <v>0.06</v>
      </c>
      <c r="H410" s="4">
        <f>SUM(I410:AI410)</f>
        <v>0.2</v>
      </c>
      <c r="I410" s="3"/>
      <c r="J410" s="6"/>
      <c r="K410" s="6">
        <v>7.0000000000000007E-2</v>
      </c>
      <c r="L410" s="6">
        <v>0.13</v>
      </c>
      <c r="M410" s="6"/>
      <c r="N410" s="6"/>
      <c r="O410" s="6"/>
      <c r="P410" s="6"/>
      <c r="Q410" s="6"/>
      <c r="R410" s="6"/>
      <c r="S410" s="6"/>
      <c r="T410" s="6"/>
      <c r="U410" s="6"/>
      <c r="V410" s="6"/>
      <c r="W410" s="6"/>
      <c r="X410" s="6"/>
      <c r="Y410" s="6"/>
      <c r="Z410" s="6"/>
      <c r="AA410" s="6"/>
      <c r="AB410" s="6"/>
      <c r="AC410" s="6"/>
      <c r="AD410" s="6"/>
      <c r="AE410" s="6"/>
      <c r="AF410" s="6"/>
      <c r="AG410" s="6"/>
      <c r="AH410" s="6"/>
      <c r="AI410" s="6"/>
      <c r="AJ410" s="5" t="s">
        <v>63</v>
      </c>
      <c r="AK410" s="5"/>
      <c r="AL410" s="5" t="s">
        <v>43</v>
      </c>
      <c r="AM410" s="4">
        <v>0.2</v>
      </c>
      <c r="AN410" s="4">
        <f t="shared" si="149"/>
        <v>0</v>
      </c>
      <c r="AO410" s="5"/>
      <c r="AP410" s="6"/>
      <c r="AQ410" s="6"/>
      <c r="AR410" s="59"/>
    </row>
    <row r="411" spans="1:44" ht="15" customHeight="1">
      <c r="A411" s="1">
        <v>15</v>
      </c>
      <c r="B411" s="1">
        <v>280</v>
      </c>
      <c r="C411" s="2" t="s">
        <v>196</v>
      </c>
      <c r="D411" s="3" t="s">
        <v>301</v>
      </c>
      <c r="E411" s="3" t="s">
        <v>88</v>
      </c>
      <c r="F411" s="4">
        <f t="shared" si="151"/>
        <v>7.0000000000000007E-2</v>
      </c>
      <c r="G411" s="4">
        <v>0.03</v>
      </c>
      <c r="H411" s="4">
        <f>SUM(I411:AI411)</f>
        <v>0.04</v>
      </c>
      <c r="I411" s="3">
        <v>0.04</v>
      </c>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5" t="s">
        <v>42</v>
      </c>
      <c r="AK411" s="5"/>
      <c r="AL411" s="5" t="s">
        <v>43</v>
      </c>
      <c r="AM411" s="4">
        <v>0.04</v>
      </c>
      <c r="AN411" s="4">
        <f t="shared" si="149"/>
        <v>0</v>
      </c>
      <c r="AO411" s="5"/>
      <c r="AP411" s="6"/>
      <c r="AQ411" s="6"/>
      <c r="AR411" s="59"/>
    </row>
    <row r="412" spans="1:44" s="14" customFormat="1" ht="13.5">
      <c r="A412" s="36">
        <v>15.2</v>
      </c>
      <c r="B412" s="37"/>
      <c r="C412" s="49" t="s">
        <v>725</v>
      </c>
      <c r="D412" s="48"/>
      <c r="E412" s="48"/>
      <c r="F412" s="40">
        <f t="shared" si="151"/>
        <v>15.7</v>
      </c>
      <c r="G412" s="40">
        <f>SUM(G413:G416)</f>
        <v>0.04</v>
      </c>
      <c r="H412" s="40">
        <f t="shared" ref="H412:AN412" si="152">SUM(H413:H416)</f>
        <v>15.66</v>
      </c>
      <c r="I412" s="40">
        <f t="shared" si="152"/>
        <v>12.809999999999999</v>
      </c>
      <c r="J412" s="40">
        <f t="shared" si="152"/>
        <v>0</v>
      </c>
      <c r="K412" s="40">
        <f t="shared" si="152"/>
        <v>0.37</v>
      </c>
      <c r="L412" s="40">
        <f t="shared" si="152"/>
        <v>0</v>
      </c>
      <c r="M412" s="40">
        <f t="shared" si="152"/>
        <v>1.46</v>
      </c>
      <c r="N412" s="40">
        <f t="shared" si="152"/>
        <v>0</v>
      </c>
      <c r="O412" s="40">
        <f t="shared" si="152"/>
        <v>0</v>
      </c>
      <c r="P412" s="40">
        <f t="shared" si="152"/>
        <v>0.56000000000000005</v>
      </c>
      <c r="Q412" s="40">
        <f t="shared" si="152"/>
        <v>0.46</v>
      </c>
      <c r="R412" s="40">
        <f t="shared" si="152"/>
        <v>0</v>
      </c>
      <c r="S412" s="40">
        <f t="shared" si="152"/>
        <v>0</v>
      </c>
      <c r="T412" s="40">
        <f t="shared" si="152"/>
        <v>0</v>
      </c>
      <c r="U412" s="40">
        <f t="shared" si="152"/>
        <v>0</v>
      </c>
      <c r="V412" s="40">
        <f t="shared" si="152"/>
        <v>0</v>
      </c>
      <c r="W412" s="40">
        <f t="shared" si="152"/>
        <v>0</v>
      </c>
      <c r="X412" s="40">
        <f t="shared" si="152"/>
        <v>0</v>
      </c>
      <c r="Y412" s="40">
        <f t="shared" si="152"/>
        <v>0</v>
      </c>
      <c r="Z412" s="40">
        <f t="shared" si="152"/>
        <v>0</v>
      </c>
      <c r="AA412" s="40">
        <f t="shared" si="152"/>
        <v>0</v>
      </c>
      <c r="AB412" s="40">
        <f t="shared" si="152"/>
        <v>0</v>
      </c>
      <c r="AC412" s="40">
        <f t="shared" si="152"/>
        <v>0</v>
      </c>
      <c r="AD412" s="40">
        <f t="shared" si="152"/>
        <v>0</v>
      </c>
      <c r="AE412" s="40">
        <f t="shared" si="152"/>
        <v>0</v>
      </c>
      <c r="AF412" s="40">
        <f t="shared" si="152"/>
        <v>0</v>
      </c>
      <c r="AG412" s="40">
        <f t="shared" si="152"/>
        <v>0</v>
      </c>
      <c r="AH412" s="40">
        <f t="shared" si="152"/>
        <v>0</v>
      </c>
      <c r="AI412" s="40">
        <f t="shared" si="152"/>
        <v>0</v>
      </c>
      <c r="AJ412" s="40"/>
      <c r="AK412" s="40"/>
      <c r="AL412" s="40"/>
      <c r="AM412" s="40">
        <f t="shared" si="152"/>
        <v>9.3400000000000016</v>
      </c>
      <c r="AN412" s="40">
        <f t="shared" si="152"/>
        <v>6.3200000000000012</v>
      </c>
      <c r="AO412" s="40"/>
      <c r="AP412" s="41"/>
      <c r="AQ412" s="41"/>
      <c r="AR412" s="60"/>
    </row>
    <row r="413" spans="1:44" ht="51">
      <c r="A413" s="1">
        <v>1</v>
      </c>
      <c r="B413" s="1">
        <v>259</v>
      </c>
      <c r="C413" s="2" t="s">
        <v>605</v>
      </c>
      <c r="D413" s="3" t="s">
        <v>7</v>
      </c>
      <c r="E413" s="3" t="s">
        <v>88</v>
      </c>
      <c r="F413" s="4">
        <f t="shared" si="151"/>
        <v>6.0000000000000009</v>
      </c>
      <c r="G413" s="4"/>
      <c r="H413" s="4">
        <f>SUM(I413:AI413)</f>
        <v>6.0000000000000009</v>
      </c>
      <c r="I413" s="3">
        <f>3+1.7-0.51</f>
        <v>4.1900000000000004</v>
      </c>
      <c r="J413" s="3"/>
      <c r="K413" s="3"/>
      <c r="L413" s="3"/>
      <c r="M413" s="3">
        <v>1.3</v>
      </c>
      <c r="N413" s="3"/>
      <c r="O413" s="3"/>
      <c r="P413" s="3">
        <v>0.28000000000000003</v>
      </c>
      <c r="Q413" s="3">
        <v>0.23</v>
      </c>
      <c r="R413" s="3"/>
      <c r="S413" s="3"/>
      <c r="T413" s="3"/>
      <c r="U413" s="3"/>
      <c r="V413" s="3"/>
      <c r="W413" s="3"/>
      <c r="X413" s="3"/>
      <c r="Y413" s="3"/>
      <c r="Z413" s="3"/>
      <c r="AA413" s="3"/>
      <c r="AB413" s="3"/>
      <c r="AC413" s="3"/>
      <c r="AD413" s="3"/>
      <c r="AE413" s="3"/>
      <c r="AF413" s="3"/>
      <c r="AG413" s="3"/>
      <c r="AH413" s="3"/>
      <c r="AI413" s="3"/>
      <c r="AJ413" s="5" t="s">
        <v>46</v>
      </c>
      <c r="AK413" s="5" t="s">
        <v>63</v>
      </c>
      <c r="AL413" s="6" t="s">
        <v>606</v>
      </c>
      <c r="AM413" s="4">
        <v>4.3</v>
      </c>
      <c r="AN413" s="4">
        <f>H413-AM413</f>
        <v>1.7000000000000011</v>
      </c>
      <c r="AO413" s="6"/>
      <c r="AP413" s="6"/>
      <c r="AQ413" s="6"/>
      <c r="AR413" s="59"/>
    </row>
    <row r="414" spans="1:44" ht="38.25">
      <c r="A414" s="1">
        <v>2</v>
      </c>
      <c r="B414" s="1">
        <v>270</v>
      </c>
      <c r="C414" s="2" t="s">
        <v>507</v>
      </c>
      <c r="D414" s="3" t="s">
        <v>257</v>
      </c>
      <c r="E414" s="3" t="s">
        <v>88</v>
      </c>
      <c r="F414" s="4">
        <f t="shared" si="151"/>
        <v>7</v>
      </c>
      <c r="G414" s="4"/>
      <c r="H414" s="4">
        <f>SUM(I414:AI414)</f>
        <v>7</v>
      </c>
      <c r="I414" s="3">
        <f>3.69+2+0.43</f>
        <v>6.1199999999999992</v>
      </c>
      <c r="J414" s="6"/>
      <c r="K414" s="6">
        <v>0.37</v>
      </c>
      <c r="L414" s="6"/>
      <c r="M414" s="6"/>
      <c r="N414" s="6"/>
      <c r="O414" s="6"/>
      <c r="P414" s="6">
        <v>0.28000000000000003</v>
      </c>
      <c r="Q414" s="6">
        <v>0.23</v>
      </c>
      <c r="R414" s="6"/>
      <c r="S414" s="6"/>
      <c r="T414" s="6"/>
      <c r="U414" s="6"/>
      <c r="V414" s="6"/>
      <c r="W414" s="6"/>
      <c r="X414" s="6"/>
      <c r="Y414" s="6"/>
      <c r="Z414" s="6"/>
      <c r="AA414" s="6"/>
      <c r="AB414" s="6"/>
      <c r="AC414" s="6"/>
      <c r="AD414" s="6"/>
      <c r="AE414" s="6"/>
      <c r="AF414" s="6"/>
      <c r="AG414" s="6"/>
      <c r="AH414" s="6"/>
      <c r="AI414" s="6"/>
      <c r="AJ414" s="5" t="s">
        <v>44</v>
      </c>
      <c r="AK414" s="5" t="s">
        <v>63</v>
      </c>
      <c r="AL414" s="6" t="s">
        <v>810</v>
      </c>
      <c r="AM414" s="4">
        <v>4.57</v>
      </c>
      <c r="AN414" s="4">
        <f>H414-AM414</f>
        <v>2.4299999999999997</v>
      </c>
      <c r="AO414" s="6"/>
      <c r="AP414" s="6"/>
      <c r="AQ414" s="6" t="s">
        <v>617</v>
      </c>
      <c r="AR414" s="59"/>
    </row>
    <row r="415" spans="1:44" ht="15" customHeight="1">
      <c r="A415" s="1">
        <v>3</v>
      </c>
      <c r="B415" s="1">
        <v>275</v>
      </c>
      <c r="C415" s="2" t="s">
        <v>508</v>
      </c>
      <c r="D415" s="3" t="s">
        <v>295</v>
      </c>
      <c r="E415" s="3" t="s">
        <v>88</v>
      </c>
      <c r="F415" s="4">
        <f t="shared" si="151"/>
        <v>2.5</v>
      </c>
      <c r="G415" s="4"/>
      <c r="H415" s="4">
        <f>SUM(I415:AI415)</f>
        <v>2.5</v>
      </c>
      <c r="I415" s="3">
        <f>0.42+2.08</f>
        <v>2.5</v>
      </c>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5" t="s">
        <v>63</v>
      </c>
      <c r="AK415" s="5"/>
      <c r="AL415" s="6" t="s">
        <v>557</v>
      </c>
      <c r="AM415" s="4">
        <v>0.42</v>
      </c>
      <c r="AN415" s="4">
        <f>H415-AM415</f>
        <v>2.08</v>
      </c>
      <c r="AO415" s="6"/>
      <c r="AP415" s="6"/>
      <c r="AQ415" s="6"/>
      <c r="AR415" s="59"/>
    </row>
    <row r="416" spans="1:44" ht="15" customHeight="1">
      <c r="A416" s="1">
        <v>4</v>
      </c>
      <c r="B416" s="1">
        <v>277</v>
      </c>
      <c r="C416" s="2" t="s">
        <v>840</v>
      </c>
      <c r="D416" s="3" t="s">
        <v>262</v>
      </c>
      <c r="E416" s="3" t="s">
        <v>88</v>
      </c>
      <c r="F416" s="4">
        <f t="shared" si="120"/>
        <v>0.2</v>
      </c>
      <c r="G416" s="4">
        <v>0.04</v>
      </c>
      <c r="H416" s="4">
        <v>0.16</v>
      </c>
      <c r="I416" s="3"/>
      <c r="J416" s="6"/>
      <c r="K416" s="4"/>
      <c r="L416" s="6"/>
      <c r="M416" s="6">
        <v>0.16</v>
      </c>
      <c r="N416" s="6"/>
      <c r="O416" s="6"/>
      <c r="P416" s="6"/>
      <c r="Q416" s="6"/>
      <c r="R416" s="6"/>
      <c r="S416" s="6"/>
      <c r="T416" s="6"/>
      <c r="U416" s="6"/>
      <c r="V416" s="6"/>
      <c r="W416" s="6"/>
      <c r="X416" s="6"/>
      <c r="Y416" s="6"/>
      <c r="Z416" s="6"/>
      <c r="AA416" s="6"/>
      <c r="AB416" s="6"/>
      <c r="AC416" s="6"/>
      <c r="AD416" s="6"/>
      <c r="AE416" s="6"/>
      <c r="AF416" s="6"/>
      <c r="AG416" s="6"/>
      <c r="AH416" s="6"/>
      <c r="AI416" s="6"/>
      <c r="AJ416" s="5" t="s">
        <v>42</v>
      </c>
      <c r="AK416" s="5"/>
      <c r="AL416" s="5" t="s">
        <v>533</v>
      </c>
      <c r="AM416" s="4">
        <v>0.05</v>
      </c>
      <c r="AN416" s="4">
        <f>H416-AM416</f>
        <v>0.11</v>
      </c>
      <c r="AO416" s="5"/>
      <c r="AP416" s="6"/>
      <c r="AQ416" s="6"/>
      <c r="AR416" s="59"/>
    </row>
    <row r="417" spans="1:45" s="14" customFormat="1" ht="13.5">
      <c r="A417" s="36">
        <v>15.3</v>
      </c>
      <c r="B417" s="37"/>
      <c r="C417" s="49" t="s">
        <v>713</v>
      </c>
      <c r="D417" s="48"/>
      <c r="E417" s="48"/>
      <c r="F417" s="40">
        <f>F418</f>
        <v>0.32</v>
      </c>
      <c r="G417" s="40">
        <f t="shared" ref="G417:AO417" si="153">G418</f>
        <v>0</v>
      </c>
      <c r="H417" s="40">
        <f t="shared" si="153"/>
        <v>0.32</v>
      </c>
      <c r="I417" s="40">
        <f t="shared" si="153"/>
        <v>0.32</v>
      </c>
      <c r="J417" s="40">
        <f t="shared" si="153"/>
        <v>0</v>
      </c>
      <c r="K417" s="40">
        <f t="shared" si="153"/>
        <v>0</v>
      </c>
      <c r="L417" s="40">
        <f t="shared" si="153"/>
        <v>0</v>
      </c>
      <c r="M417" s="40">
        <f t="shared" si="153"/>
        <v>0</v>
      </c>
      <c r="N417" s="40">
        <f t="shared" si="153"/>
        <v>0</v>
      </c>
      <c r="O417" s="40">
        <f t="shared" si="153"/>
        <v>0</v>
      </c>
      <c r="P417" s="40">
        <f t="shared" si="153"/>
        <v>0</v>
      </c>
      <c r="Q417" s="40">
        <f t="shared" si="153"/>
        <v>0</v>
      </c>
      <c r="R417" s="40">
        <f t="shared" si="153"/>
        <v>0</v>
      </c>
      <c r="S417" s="40">
        <f t="shared" si="153"/>
        <v>0</v>
      </c>
      <c r="T417" s="40">
        <f t="shared" si="153"/>
        <v>0</v>
      </c>
      <c r="U417" s="40">
        <f t="shared" si="153"/>
        <v>0</v>
      </c>
      <c r="V417" s="40">
        <f t="shared" si="153"/>
        <v>0</v>
      </c>
      <c r="W417" s="40">
        <f t="shared" si="153"/>
        <v>0</v>
      </c>
      <c r="X417" s="40">
        <f t="shared" si="153"/>
        <v>0</v>
      </c>
      <c r="Y417" s="40">
        <f t="shared" si="153"/>
        <v>0</v>
      </c>
      <c r="Z417" s="40">
        <f t="shared" si="153"/>
        <v>0</v>
      </c>
      <c r="AA417" s="40">
        <f t="shared" si="153"/>
        <v>0</v>
      </c>
      <c r="AB417" s="40">
        <f t="shared" si="153"/>
        <v>0</v>
      </c>
      <c r="AC417" s="40">
        <f t="shared" si="153"/>
        <v>0</v>
      </c>
      <c r="AD417" s="40">
        <f t="shared" si="153"/>
        <v>0</v>
      </c>
      <c r="AE417" s="40">
        <f t="shared" si="153"/>
        <v>0</v>
      </c>
      <c r="AF417" s="40">
        <f t="shared" si="153"/>
        <v>0</v>
      </c>
      <c r="AG417" s="40">
        <f t="shared" si="153"/>
        <v>0</v>
      </c>
      <c r="AH417" s="40">
        <f t="shared" si="153"/>
        <v>0</v>
      </c>
      <c r="AI417" s="40">
        <f t="shared" si="153"/>
        <v>0</v>
      </c>
      <c r="AJ417" s="40">
        <f t="shared" si="153"/>
        <v>0</v>
      </c>
      <c r="AK417" s="40">
        <f t="shared" si="153"/>
        <v>0</v>
      </c>
      <c r="AL417" s="40" t="str">
        <f t="shared" si="153"/>
        <v>Bổ sung mới</v>
      </c>
      <c r="AM417" s="40">
        <f t="shared" si="153"/>
        <v>0</v>
      </c>
      <c r="AN417" s="40">
        <f t="shared" si="153"/>
        <v>0.32</v>
      </c>
      <c r="AO417" s="40">
        <f t="shared" si="153"/>
        <v>0</v>
      </c>
      <c r="AP417" s="41"/>
      <c r="AQ417" s="41"/>
      <c r="AR417" s="60"/>
    </row>
    <row r="418" spans="1:45" ht="15" customHeight="1">
      <c r="A418" s="1">
        <v>1</v>
      </c>
      <c r="B418" s="1"/>
      <c r="C418" s="2" t="s">
        <v>614</v>
      </c>
      <c r="D418" s="3" t="s">
        <v>297</v>
      </c>
      <c r="E418" s="3" t="s">
        <v>88</v>
      </c>
      <c r="F418" s="4">
        <f>G418+H418</f>
        <v>0.32</v>
      </c>
      <c r="G418" s="4"/>
      <c r="H418" s="4">
        <f>SUM(I418:AI418)</f>
        <v>0.32</v>
      </c>
      <c r="I418" s="3">
        <v>0.32</v>
      </c>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5"/>
      <c r="AK418" s="5"/>
      <c r="AL418" s="5" t="s">
        <v>385</v>
      </c>
      <c r="AM418" s="4"/>
      <c r="AN418" s="4">
        <f>H418-AM418</f>
        <v>0.32</v>
      </c>
      <c r="AO418" s="5"/>
      <c r="AP418" s="6"/>
      <c r="AQ418" s="84" t="s">
        <v>695</v>
      </c>
      <c r="AR418" s="84" t="s">
        <v>839</v>
      </c>
    </row>
    <row r="419" spans="1:45" s="14" customFormat="1" ht="13.5">
      <c r="A419" s="36">
        <v>15.4</v>
      </c>
      <c r="B419" s="37"/>
      <c r="C419" s="49" t="s">
        <v>720</v>
      </c>
      <c r="D419" s="48"/>
      <c r="E419" s="48"/>
      <c r="F419" s="40">
        <f>G419+H419</f>
        <v>0</v>
      </c>
      <c r="G419" s="40">
        <f>SUM(G420:G421)</f>
        <v>0</v>
      </c>
      <c r="H419" s="40">
        <f>SUM(H420:H421)</f>
        <v>0</v>
      </c>
      <c r="I419" s="40">
        <f t="shared" ref="I419:AN419" si="154">SUM(I420:I421)</f>
        <v>0</v>
      </c>
      <c r="J419" s="40">
        <f t="shared" si="154"/>
        <v>0</v>
      </c>
      <c r="K419" s="40">
        <f t="shared" si="154"/>
        <v>0</v>
      </c>
      <c r="L419" s="40">
        <f t="shared" si="154"/>
        <v>0</v>
      </c>
      <c r="M419" s="40">
        <f t="shared" si="154"/>
        <v>0</v>
      </c>
      <c r="N419" s="40">
        <f t="shared" si="154"/>
        <v>0</v>
      </c>
      <c r="O419" s="40">
        <f t="shared" si="154"/>
        <v>0</v>
      </c>
      <c r="P419" s="40">
        <f t="shared" si="154"/>
        <v>0</v>
      </c>
      <c r="Q419" s="40">
        <f t="shared" si="154"/>
        <v>0</v>
      </c>
      <c r="R419" s="40">
        <f t="shared" si="154"/>
        <v>0</v>
      </c>
      <c r="S419" s="40">
        <f t="shared" si="154"/>
        <v>0</v>
      </c>
      <c r="T419" s="40">
        <f t="shared" si="154"/>
        <v>0</v>
      </c>
      <c r="U419" s="40">
        <f t="shared" si="154"/>
        <v>0</v>
      </c>
      <c r="V419" s="40">
        <f t="shared" si="154"/>
        <v>0</v>
      </c>
      <c r="W419" s="40">
        <f t="shared" si="154"/>
        <v>0</v>
      </c>
      <c r="X419" s="40">
        <f t="shared" si="154"/>
        <v>0</v>
      </c>
      <c r="Y419" s="40">
        <f t="shared" si="154"/>
        <v>0</v>
      </c>
      <c r="Z419" s="40">
        <f t="shared" si="154"/>
        <v>0</v>
      </c>
      <c r="AA419" s="40">
        <f t="shared" si="154"/>
        <v>0</v>
      </c>
      <c r="AB419" s="40">
        <f t="shared" si="154"/>
        <v>0</v>
      </c>
      <c r="AC419" s="40">
        <f t="shared" si="154"/>
        <v>0</v>
      </c>
      <c r="AD419" s="40">
        <f t="shared" si="154"/>
        <v>0</v>
      </c>
      <c r="AE419" s="40">
        <f t="shared" si="154"/>
        <v>0</v>
      </c>
      <c r="AF419" s="40">
        <f t="shared" si="154"/>
        <v>0</v>
      </c>
      <c r="AG419" s="40">
        <f t="shared" si="154"/>
        <v>0</v>
      </c>
      <c r="AH419" s="40">
        <f t="shared" si="154"/>
        <v>0</v>
      </c>
      <c r="AI419" s="40">
        <f t="shared" si="154"/>
        <v>0</v>
      </c>
      <c r="AJ419" s="40"/>
      <c r="AK419" s="40"/>
      <c r="AL419" s="40"/>
      <c r="AM419" s="40">
        <f t="shared" si="154"/>
        <v>0.36</v>
      </c>
      <c r="AN419" s="40">
        <f t="shared" si="154"/>
        <v>-0.36</v>
      </c>
      <c r="AO419" s="40"/>
      <c r="AP419" s="41"/>
      <c r="AQ419" s="41"/>
      <c r="AR419" s="60"/>
    </row>
    <row r="420" spans="1:45" ht="25.5">
      <c r="A420" s="1">
        <v>1</v>
      </c>
      <c r="B420" s="1">
        <v>266</v>
      </c>
      <c r="C420" s="2" t="s">
        <v>555</v>
      </c>
      <c r="D420" s="3" t="s">
        <v>247</v>
      </c>
      <c r="E420" s="3" t="s">
        <v>88</v>
      </c>
      <c r="F420" s="4"/>
      <c r="G420" s="4"/>
      <c r="H420" s="4"/>
      <c r="I420" s="3"/>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5" t="s">
        <v>63</v>
      </c>
      <c r="AK420" s="5"/>
      <c r="AL420" s="5" t="s">
        <v>769</v>
      </c>
      <c r="AM420" s="4">
        <v>0.03</v>
      </c>
      <c r="AN420" s="4">
        <f>H420-AM420</f>
        <v>-0.03</v>
      </c>
      <c r="AO420" s="5" t="s">
        <v>785</v>
      </c>
      <c r="AP420" s="6"/>
      <c r="AQ420" s="15"/>
      <c r="AR420" s="59"/>
    </row>
    <row r="421" spans="1:45" ht="25.5" customHeight="1">
      <c r="A421" s="1">
        <v>2</v>
      </c>
      <c r="B421" s="1">
        <v>269</v>
      </c>
      <c r="C421" s="2" t="s">
        <v>675</v>
      </c>
      <c r="D421" s="3" t="s">
        <v>296</v>
      </c>
      <c r="E421" s="3" t="s">
        <v>88</v>
      </c>
      <c r="F421" s="4">
        <f>G421+H421</f>
        <v>0</v>
      </c>
      <c r="G421" s="4"/>
      <c r="H421" s="4">
        <f>SUM(I421:AI421)</f>
        <v>0</v>
      </c>
      <c r="I421" s="3"/>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5" t="s">
        <v>63</v>
      </c>
      <c r="AK421" s="5"/>
      <c r="AL421" s="5" t="s">
        <v>676</v>
      </c>
      <c r="AM421" s="4">
        <v>0.33</v>
      </c>
      <c r="AN421" s="4">
        <f>H421-AM421</f>
        <v>-0.33</v>
      </c>
      <c r="AO421" s="5" t="s">
        <v>786</v>
      </c>
      <c r="AP421" s="6"/>
      <c r="AQ421" s="15"/>
      <c r="AR421" s="59"/>
    </row>
    <row r="422" spans="1:45" ht="25.5">
      <c r="A422" s="1">
        <v>3</v>
      </c>
      <c r="B422" s="1">
        <v>278</v>
      </c>
      <c r="C422" s="2" t="s">
        <v>189</v>
      </c>
      <c r="D422" s="3" t="s">
        <v>297</v>
      </c>
      <c r="E422" s="3" t="s">
        <v>88</v>
      </c>
      <c r="F422" s="4"/>
      <c r="G422" s="4"/>
      <c r="H422" s="4"/>
      <c r="I422" s="3"/>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5"/>
      <c r="AK422" s="5"/>
      <c r="AL422" s="5" t="s">
        <v>604</v>
      </c>
      <c r="AM422" s="4">
        <v>7.0000000000000007E-2</v>
      </c>
      <c r="AN422" s="4">
        <f>H422-AM422</f>
        <v>-7.0000000000000007E-2</v>
      </c>
      <c r="AO422" s="5" t="s">
        <v>787</v>
      </c>
      <c r="AP422" s="6"/>
      <c r="AQ422" s="6"/>
      <c r="AR422" s="59"/>
    </row>
    <row r="423" spans="1:45" ht="15" customHeight="1">
      <c r="A423" s="46" t="s">
        <v>752</v>
      </c>
      <c r="B423" s="36"/>
      <c r="C423" s="35" t="s">
        <v>25</v>
      </c>
      <c r="D423" s="3"/>
      <c r="E423" s="3"/>
      <c r="F423" s="83">
        <f>F424+F452+F457</f>
        <v>48.050000000000004</v>
      </c>
      <c r="G423" s="83">
        <f>G424+G452+G457</f>
        <v>24.730000000000008</v>
      </c>
      <c r="H423" s="83">
        <f>H424+H452+H457</f>
        <v>23.32</v>
      </c>
      <c r="I423" s="83">
        <f t="shared" ref="I423:AN423" si="155">I424+I452+I457</f>
        <v>21.060000000000002</v>
      </c>
      <c r="J423" s="83">
        <f t="shared" si="155"/>
        <v>0.28000000000000003</v>
      </c>
      <c r="K423" s="83">
        <f t="shared" si="155"/>
        <v>1.36</v>
      </c>
      <c r="L423" s="83">
        <f t="shared" si="155"/>
        <v>0.11</v>
      </c>
      <c r="M423" s="83">
        <f t="shared" si="155"/>
        <v>0</v>
      </c>
      <c r="N423" s="83">
        <f t="shared" si="155"/>
        <v>0</v>
      </c>
      <c r="O423" s="83">
        <f t="shared" si="155"/>
        <v>0</v>
      </c>
      <c r="P423" s="83">
        <f t="shared" si="155"/>
        <v>0.43000000000000005</v>
      </c>
      <c r="Q423" s="83">
        <f t="shared" si="155"/>
        <v>0.08</v>
      </c>
      <c r="R423" s="83">
        <f t="shared" si="155"/>
        <v>0</v>
      </c>
      <c r="S423" s="83">
        <f t="shared" si="155"/>
        <v>0</v>
      </c>
      <c r="T423" s="83">
        <f t="shared" si="155"/>
        <v>0</v>
      </c>
      <c r="U423" s="83">
        <f t="shared" si="155"/>
        <v>0</v>
      </c>
      <c r="V423" s="83">
        <f t="shared" si="155"/>
        <v>0</v>
      </c>
      <c r="W423" s="83">
        <f t="shared" si="155"/>
        <v>0</v>
      </c>
      <c r="X423" s="83">
        <f t="shared" si="155"/>
        <v>0</v>
      </c>
      <c r="Y423" s="83">
        <f t="shared" si="155"/>
        <v>0</v>
      </c>
      <c r="Z423" s="83">
        <f t="shared" si="155"/>
        <v>0</v>
      </c>
      <c r="AA423" s="83">
        <f t="shared" si="155"/>
        <v>0</v>
      </c>
      <c r="AB423" s="83">
        <f t="shared" si="155"/>
        <v>0</v>
      </c>
      <c r="AC423" s="83">
        <f t="shared" si="155"/>
        <v>0</v>
      </c>
      <c r="AD423" s="83">
        <f t="shared" si="155"/>
        <v>0</v>
      </c>
      <c r="AE423" s="83">
        <f t="shared" si="155"/>
        <v>0</v>
      </c>
      <c r="AF423" s="83">
        <f t="shared" si="155"/>
        <v>0</v>
      </c>
      <c r="AG423" s="83">
        <f t="shared" si="155"/>
        <v>0</v>
      </c>
      <c r="AH423" s="83">
        <f t="shared" si="155"/>
        <v>0</v>
      </c>
      <c r="AI423" s="83">
        <f t="shared" si="155"/>
        <v>0</v>
      </c>
      <c r="AJ423" s="83">
        <f t="shared" si="155"/>
        <v>10117</v>
      </c>
      <c r="AK423" s="83">
        <f t="shared" si="155"/>
        <v>2024</v>
      </c>
      <c r="AL423" s="83">
        <f t="shared" si="155"/>
        <v>0</v>
      </c>
      <c r="AM423" s="83">
        <f>AM424+AM452+AM457</f>
        <v>17</v>
      </c>
      <c r="AN423" s="83">
        <f t="shared" si="155"/>
        <v>6.32</v>
      </c>
      <c r="AO423" s="83">
        <f t="shared" ref="AO423" si="156">AO424+AO452+AO457</f>
        <v>0</v>
      </c>
      <c r="AP423" s="81" t="s">
        <v>654</v>
      </c>
      <c r="AQ423" s="6"/>
      <c r="AR423" s="7"/>
    </row>
    <row r="424" spans="1:45" s="14" customFormat="1" ht="15" customHeight="1">
      <c r="A424" s="36">
        <v>16.100000000000001</v>
      </c>
      <c r="B424" s="36"/>
      <c r="C424" s="38" t="s">
        <v>711</v>
      </c>
      <c r="D424" s="48"/>
      <c r="E424" s="48"/>
      <c r="F424" s="40">
        <f>G424+H424</f>
        <v>36.090000000000003</v>
      </c>
      <c r="G424" s="40">
        <f t="shared" ref="G424:AN424" si="157">SUM(G425:G451)</f>
        <v>21.090000000000007</v>
      </c>
      <c r="H424" s="40">
        <f t="shared" si="157"/>
        <v>15</v>
      </c>
      <c r="I424" s="40">
        <f t="shared" si="157"/>
        <v>13.360000000000001</v>
      </c>
      <c r="J424" s="40">
        <f t="shared" si="157"/>
        <v>0.28000000000000003</v>
      </c>
      <c r="K424" s="40">
        <f t="shared" si="157"/>
        <v>1.25</v>
      </c>
      <c r="L424" s="40">
        <f t="shared" si="157"/>
        <v>0.11</v>
      </c>
      <c r="M424" s="40">
        <f t="shared" si="157"/>
        <v>0</v>
      </c>
      <c r="N424" s="40">
        <f t="shared" si="157"/>
        <v>0</v>
      </c>
      <c r="O424" s="40">
        <f t="shared" si="157"/>
        <v>0</v>
      </c>
      <c r="P424" s="40">
        <f t="shared" si="157"/>
        <v>0</v>
      </c>
      <c r="Q424" s="40">
        <f t="shared" si="157"/>
        <v>0</v>
      </c>
      <c r="R424" s="40">
        <f t="shared" si="157"/>
        <v>0</v>
      </c>
      <c r="S424" s="40">
        <f t="shared" si="157"/>
        <v>0</v>
      </c>
      <c r="T424" s="40">
        <f t="shared" si="157"/>
        <v>0</v>
      </c>
      <c r="U424" s="40">
        <f t="shared" si="157"/>
        <v>0</v>
      </c>
      <c r="V424" s="40">
        <f t="shared" si="157"/>
        <v>0</v>
      </c>
      <c r="W424" s="40">
        <f t="shared" si="157"/>
        <v>0</v>
      </c>
      <c r="X424" s="40">
        <f t="shared" si="157"/>
        <v>0</v>
      </c>
      <c r="Y424" s="40">
        <f t="shared" si="157"/>
        <v>0</v>
      </c>
      <c r="Z424" s="40">
        <f t="shared" si="157"/>
        <v>0</v>
      </c>
      <c r="AA424" s="40">
        <f t="shared" si="157"/>
        <v>0</v>
      </c>
      <c r="AB424" s="40">
        <f t="shared" si="157"/>
        <v>0</v>
      </c>
      <c r="AC424" s="40">
        <f t="shared" si="157"/>
        <v>0</v>
      </c>
      <c r="AD424" s="40">
        <f t="shared" si="157"/>
        <v>0</v>
      </c>
      <c r="AE424" s="40">
        <f t="shared" si="157"/>
        <v>0</v>
      </c>
      <c r="AF424" s="40">
        <f t="shared" si="157"/>
        <v>0</v>
      </c>
      <c r="AG424" s="40">
        <f t="shared" si="157"/>
        <v>0</v>
      </c>
      <c r="AH424" s="40">
        <f t="shared" si="157"/>
        <v>0</v>
      </c>
      <c r="AI424" s="40">
        <f t="shared" si="157"/>
        <v>0</v>
      </c>
      <c r="AJ424" s="40">
        <f t="shared" si="157"/>
        <v>10117</v>
      </c>
      <c r="AK424" s="40">
        <f t="shared" si="157"/>
        <v>2024</v>
      </c>
      <c r="AL424" s="40">
        <f t="shared" si="157"/>
        <v>0</v>
      </c>
      <c r="AM424" s="40">
        <f t="shared" si="157"/>
        <v>15</v>
      </c>
      <c r="AN424" s="40">
        <f t="shared" si="157"/>
        <v>0</v>
      </c>
      <c r="AO424" s="40">
        <f t="shared" ref="AO424" si="158">SUM(AO425:AO451)</f>
        <v>0</v>
      </c>
      <c r="AP424" s="41"/>
      <c r="AQ424" s="41"/>
      <c r="AR424" s="13"/>
    </row>
    <row r="425" spans="1:45" ht="15" customHeight="1">
      <c r="A425" s="1">
        <v>1</v>
      </c>
      <c r="B425" s="1">
        <v>281</v>
      </c>
      <c r="C425" s="2" t="s">
        <v>106</v>
      </c>
      <c r="D425" s="3" t="s">
        <v>7</v>
      </c>
      <c r="E425" s="3" t="s">
        <v>107</v>
      </c>
      <c r="F425" s="4">
        <f t="shared" si="120"/>
        <v>0.6</v>
      </c>
      <c r="G425" s="4">
        <v>0.3</v>
      </c>
      <c r="H425" s="4">
        <f t="shared" ref="H425:H443" si="159">SUM(I425:AI425)</f>
        <v>0.3</v>
      </c>
      <c r="I425" s="3">
        <v>0.3</v>
      </c>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5" t="s">
        <v>46</v>
      </c>
      <c r="AK425" s="5"/>
      <c r="AL425" s="5" t="s">
        <v>43</v>
      </c>
      <c r="AM425" s="4">
        <v>0.3</v>
      </c>
      <c r="AN425" s="4">
        <f t="shared" ref="AN425:AN451" si="160">H425-AM425</f>
        <v>0</v>
      </c>
      <c r="AO425" s="5"/>
      <c r="AP425" s="6"/>
      <c r="AQ425" s="6"/>
      <c r="AR425" s="7"/>
      <c r="AS425" s="71"/>
    </row>
    <row r="426" spans="1:45" ht="15" customHeight="1">
      <c r="A426" s="1">
        <v>2</v>
      </c>
      <c r="B426" s="1">
        <v>282</v>
      </c>
      <c r="C426" s="2" t="s">
        <v>108</v>
      </c>
      <c r="D426" s="3" t="s">
        <v>7</v>
      </c>
      <c r="E426" s="3" t="s">
        <v>107</v>
      </c>
      <c r="F426" s="4">
        <f t="shared" si="120"/>
        <v>0.86</v>
      </c>
      <c r="G426" s="4">
        <v>0.36</v>
      </c>
      <c r="H426" s="4">
        <f t="shared" si="159"/>
        <v>0.5</v>
      </c>
      <c r="I426" s="3">
        <v>0.5</v>
      </c>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5" t="s">
        <v>46</v>
      </c>
      <c r="AK426" s="5"/>
      <c r="AL426" s="5" t="s">
        <v>43</v>
      </c>
      <c r="AM426" s="4">
        <v>0.5</v>
      </c>
      <c r="AN426" s="4">
        <f t="shared" si="160"/>
        <v>0</v>
      </c>
      <c r="AO426" s="5"/>
      <c r="AP426" s="6"/>
      <c r="AQ426" s="6"/>
      <c r="AR426" s="7"/>
      <c r="AS426" s="71"/>
    </row>
    <row r="427" spans="1:45" ht="15" customHeight="1">
      <c r="A427" s="1">
        <v>3</v>
      </c>
      <c r="B427" s="1">
        <v>283</v>
      </c>
      <c r="C427" s="2" t="s">
        <v>109</v>
      </c>
      <c r="D427" s="3" t="s">
        <v>7</v>
      </c>
      <c r="E427" s="3" t="s">
        <v>107</v>
      </c>
      <c r="F427" s="4">
        <f t="shared" si="120"/>
        <v>2.2000000000000002</v>
      </c>
      <c r="G427" s="4">
        <v>1.5</v>
      </c>
      <c r="H427" s="4">
        <f t="shared" si="159"/>
        <v>0.7</v>
      </c>
      <c r="I427" s="3">
        <v>0.7</v>
      </c>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5" t="s">
        <v>46</v>
      </c>
      <c r="AK427" s="5"/>
      <c r="AL427" s="5" t="s">
        <v>43</v>
      </c>
      <c r="AM427" s="4">
        <v>0.7</v>
      </c>
      <c r="AN427" s="4">
        <f t="shared" si="160"/>
        <v>0</v>
      </c>
      <c r="AO427" s="5"/>
      <c r="AP427" s="6"/>
      <c r="AQ427" s="6"/>
      <c r="AR427" s="7"/>
      <c r="AS427" s="71"/>
    </row>
    <row r="428" spans="1:45" ht="15" customHeight="1">
      <c r="A428" s="1">
        <v>4</v>
      </c>
      <c r="B428" s="1">
        <v>284</v>
      </c>
      <c r="C428" s="2" t="s">
        <v>110</v>
      </c>
      <c r="D428" s="3" t="s">
        <v>299</v>
      </c>
      <c r="E428" s="6" t="s">
        <v>107</v>
      </c>
      <c r="F428" s="4">
        <f t="shared" si="120"/>
        <v>1.85</v>
      </c>
      <c r="G428" s="4">
        <v>1.0900000000000001</v>
      </c>
      <c r="H428" s="4">
        <f t="shared" si="159"/>
        <v>0.76</v>
      </c>
      <c r="I428" s="6">
        <v>0.76</v>
      </c>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5" t="s">
        <v>91</v>
      </c>
      <c r="AK428" s="5" t="s">
        <v>63</v>
      </c>
      <c r="AL428" s="5" t="s">
        <v>43</v>
      </c>
      <c r="AM428" s="4">
        <v>0.76</v>
      </c>
      <c r="AN428" s="4">
        <f t="shared" si="160"/>
        <v>0</v>
      </c>
      <c r="AO428" s="5"/>
      <c r="AP428" s="6"/>
      <c r="AQ428" s="6"/>
      <c r="AR428" s="7"/>
      <c r="AS428" s="71"/>
    </row>
    <row r="429" spans="1:45" ht="15" customHeight="1">
      <c r="A429" s="1">
        <v>5</v>
      </c>
      <c r="B429" s="1">
        <v>285</v>
      </c>
      <c r="C429" s="2" t="s">
        <v>185</v>
      </c>
      <c r="D429" s="3" t="s">
        <v>299</v>
      </c>
      <c r="E429" s="6" t="s">
        <v>107</v>
      </c>
      <c r="F429" s="4">
        <f t="shared" si="120"/>
        <v>2.0700000000000003</v>
      </c>
      <c r="G429" s="4">
        <v>1.35</v>
      </c>
      <c r="H429" s="4">
        <f t="shared" si="159"/>
        <v>0.72</v>
      </c>
      <c r="I429" s="6">
        <v>0.72</v>
      </c>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5" t="s">
        <v>91</v>
      </c>
      <c r="AK429" s="5" t="s">
        <v>63</v>
      </c>
      <c r="AL429" s="5" t="s">
        <v>43</v>
      </c>
      <c r="AM429" s="113">
        <v>0.72</v>
      </c>
      <c r="AN429" s="4">
        <f t="shared" si="160"/>
        <v>0</v>
      </c>
      <c r="AO429" s="5"/>
      <c r="AP429" s="6"/>
      <c r="AQ429" s="6"/>
      <c r="AR429" s="7"/>
      <c r="AS429" s="71"/>
    </row>
    <row r="430" spans="1:45" ht="15" customHeight="1">
      <c r="A430" s="1">
        <v>6</v>
      </c>
      <c r="B430" s="1">
        <v>287</v>
      </c>
      <c r="C430" s="2" t="s">
        <v>111</v>
      </c>
      <c r="D430" s="3" t="s">
        <v>295</v>
      </c>
      <c r="E430" s="6" t="s">
        <v>107</v>
      </c>
      <c r="F430" s="4">
        <f t="shared" si="120"/>
        <v>1.31</v>
      </c>
      <c r="G430" s="4">
        <v>0.75</v>
      </c>
      <c r="H430" s="4">
        <f t="shared" si="159"/>
        <v>0.56000000000000005</v>
      </c>
      <c r="I430" s="6">
        <v>0.56000000000000005</v>
      </c>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v>2023</v>
      </c>
      <c r="AK430" s="6"/>
      <c r="AL430" s="5" t="s">
        <v>43</v>
      </c>
      <c r="AM430" s="4">
        <v>0.56000000000000005</v>
      </c>
      <c r="AN430" s="4">
        <f t="shared" si="160"/>
        <v>0</v>
      </c>
      <c r="AO430" s="5"/>
      <c r="AP430" s="6"/>
      <c r="AQ430" s="6"/>
      <c r="AR430" s="7"/>
      <c r="AS430" s="71"/>
    </row>
    <row r="431" spans="1:45" ht="15" customHeight="1">
      <c r="A431" s="1">
        <v>7</v>
      </c>
      <c r="B431" s="1">
        <v>288</v>
      </c>
      <c r="C431" s="2" t="s">
        <v>230</v>
      </c>
      <c r="D431" s="3" t="s">
        <v>295</v>
      </c>
      <c r="E431" s="6" t="s">
        <v>107</v>
      </c>
      <c r="F431" s="4">
        <f t="shared" si="120"/>
        <v>0.44999999999999996</v>
      </c>
      <c r="G431" s="4">
        <v>0.04</v>
      </c>
      <c r="H431" s="4">
        <f t="shared" si="159"/>
        <v>0.41</v>
      </c>
      <c r="I431" s="6">
        <v>0.41</v>
      </c>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v>2022</v>
      </c>
      <c r="AK431" s="6"/>
      <c r="AL431" s="5" t="s">
        <v>43</v>
      </c>
      <c r="AM431" s="4">
        <v>0.41</v>
      </c>
      <c r="AN431" s="4">
        <f t="shared" si="160"/>
        <v>0</v>
      </c>
      <c r="AO431" s="5"/>
      <c r="AP431" s="6"/>
      <c r="AQ431" s="6"/>
      <c r="AR431" s="7"/>
      <c r="AS431" s="71"/>
    </row>
    <row r="432" spans="1:45" ht="15" customHeight="1">
      <c r="A432" s="1">
        <v>8</v>
      </c>
      <c r="B432" s="1">
        <v>289</v>
      </c>
      <c r="C432" s="2" t="s">
        <v>112</v>
      </c>
      <c r="D432" s="3" t="s">
        <v>295</v>
      </c>
      <c r="E432" s="6" t="s">
        <v>107</v>
      </c>
      <c r="F432" s="4">
        <f t="shared" si="120"/>
        <v>1.59</v>
      </c>
      <c r="G432" s="4">
        <v>0.91</v>
      </c>
      <c r="H432" s="4">
        <f t="shared" si="159"/>
        <v>0.68</v>
      </c>
      <c r="I432" s="6">
        <v>0.68</v>
      </c>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v>2024</v>
      </c>
      <c r="AK432" s="6"/>
      <c r="AL432" s="5" t="s">
        <v>43</v>
      </c>
      <c r="AM432" s="4">
        <v>0.68</v>
      </c>
      <c r="AN432" s="4">
        <f t="shared" si="160"/>
        <v>0</v>
      </c>
      <c r="AO432" s="5"/>
      <c r="AP432" s="6"/>
      <c r="AQ432" s="6"/>
      <c r="AR432" s="7"/>
      <c r="AS432" s="71"/>
    </row>
    <row r="433" spans="1:53" ht="15" customHeight="1">
      <c r="A433" s="1">
        <v>9</v>
      </c>
      <c r="B433" s="1">
        <v>290</v>
      </c>
      <c r="C433" s="2" t="s">
        <v>113</v>
      </c>
      <c r="D433" s="3" t="s">
        <v>300</v>
      </c>
      <c r="E433" s="6" t="s">
        <v>107</v>
      </c>
      <c r="F433" s="4">
        <f t="shared" si="120"/>
        <v>2.13</v>
      </c>
      <c r="G433" s="4">
        <v>1.6</v>
      </c>
      <c r="H433" s="4">
        <f t="shared" si="159"/>
        <v>0.53</v>
      </c>
      <c r="I433" s="6">
        <v>0.53</v>
      </c>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v>2023</v>
      </c>
      <c r="AK433" s="6">
        <v>2024</v>
      </c>
      <c r="AL433" s="5" t="s">
        <v>43</v>
      </c>
      <c r="AM433" s="4">
        <v>0.53</v>
      </c>
      <c r="AN433" s="4">
        <f t="shared" si="160"/>
        <v>0</v>
      </c>
      <c r="AO433" s="5"/>
      <c r="AP433" s="6"/>
      <c r="AQ433" s="6"/>
      <c r="AR433" s="7"/>
      <c r="AS433" s="71"/>
      <c r="BA433" s="16"/>
    </row>
    <row r="434" spans="1:53" ht="15" customHeight="1">
      <c r="A434" s="1">
        <v>10</v>
      </c>
      <c r="B434" s="1">
        <v>291</v>
      </c>
      <c r="C434" s="2" t="s">
        <v>193</v>
      </c>
      <c r="D434" s="3" t="s">
        <v>300</v>
      </c>
      <c r="E434" s="6" t="s">
        <v>107</v>
      </c>
      <c r="F434" s="4">
        <f t="shared" si="120"/>
        <v>1.61</v>
      </c>
      <c r="G434" s="4">
        <v>1.08</v>
      </c>
      <c r="H434" s="4">
        <f t="shared" si="159"/>
        <v>0.53</v>
      </c>
      <c r="I434" s="6">
        <v>0.53</v>
      </c>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v>2025</v>
      </c>
      <c r="AK434" s="6"/>
      <c r="AL434" s="5" t="s">
        <v>43</v>
      </c>
      <c r="AM434" s="4">
        <v>0.53</v>
      </c>
      <c r="AN434" s="4">
        <f t="shared" si="160"/>
        <v>0</v>
      </c>
      <c r="AO434" s="5"/>
      <c r="AP434" s="6"/>
      <c r="AQ434" s="6"/>
      <c r="AR434" s="7"/>
      <c r="AS434" s="71"/>
      <c r="BA434" s="16"/>
    </row>
    <row r="435" spans="1:53" ht="15" customHeight="1">
      <c r="A435" s="1">
        <v>11</v>
      </c>
      <c r="B435" s="1">
        <v>292</v>
      </c>
      <c r="C435" s="26" t="s">
        <v>509</v>
      </c>
      <c r="D435" s="3" t="s">
        <v>292</v>
      </c>
      <c r="E435" s="6" t="s">
        <v>107</v>
      </c>
      <c r="F435" s="4">
        <f t="shared" si="120"/>
        <v>1</v>
      </c>
      <c r="G435" s="4"/>
      <c r="H435" s="4">
        <f t="shared" si="159"/>
        <v>1</v>
      </c>
      <c r="I435" s="4">
        <v>1</v>
      </c>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5" t="s">
        <v>51</v>
      </c>
      <c r="AK435" s="5"/>
      <c r="AL435" s="5" t="s">
        <v>43</v>
      </c>
      <c r="AM435" s="4">
        <v>1</v>
      </c>
      <c r="AN435" s="4">
        <f t="shared" si="160"/>
        <v>0</v>
      </c>
      <c r="AO435" s="5"/>
      <c r="AP435" s="6"/>
      <c r="AQ435" s="6"/>
      <c r="AR435" s="7"/>
      <c r="AS435" s="71"/>
    </row>
    <row r="436" spans="1:53" ht="15" customHeight="1">
      <c r="A436" s="1">
        <v>12</v>
      </c>
      <c r="B436" s="1">
        <v>293</v>
      </c>
      <c r="C436" s="26" t="s">
        <v>114</v>
      </c>
      <c r="D436" s="3" t="s">
        <v>293</v>
      </c>
      <c r="E436" s="6" t="s">
        <v>107</v>
      </c>
      <c r="F436" s="4">
        <f t="shared" si="120"/>
        <v>2.4900000000000002</v>
      </c>
      <c r="G436" s="4">
        <v>1.58</v>
      </c>
      <c r="H436" s="4">
        <f t="shared" si="159"/>
        <v>0.91</v>
      </c>
      <c r="I436" s="6">
        <v>0.91</v>
      </c>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5" t="s">
        <v>58</v>
      </c>
      <c r="AK436" s="5"/>
      <c r="AL436" s="5" t="s">
        <v>43</v>
      </c>
      <c r="AM436" s="4">
        <v>0.91</v>
      </c>
      <c r="AN436" s="4">
        <f t="shared" si="160"/>
        <v>0</v>
      </c>
      <c r="AO436" s="5"/>
      <c r="AP436" s="6"/>
      <c r="AQ436" s="6"/>
      <c r="AR436" s="7"/>
      <c r="AS436" s="71"/>
    </row>
    <row r="437" spans="1:53" ht="15" customHeight="1">
      <c r="A437" s="1">
        <v>13</v>
      </c>
      <c r="B437" s="1">
        <v>294</v>
      </c>
      <c r="C437" s="26" t="s">
        <v>115</v>
      </c>
      <c r="D437" s="3" t="s">
        <v>293</v>
      </c>
      <c r="E437" s="6" t="s">
        <v>107</v>
      </c>
      <c r="F437" s="4">
        <f t="shared" si="120"/>
        <v>1.53</v>
      </c>
      <c r="G437" s="4">
        <v>0.72</v>
      </c>
      <c r="H437" s="4">
        <f t="shared" si="159"/>
        <v>0.81</v>
      </c>
      <c r="I437" s="6"/>
      <c r="J437" s="6"/>
      <c r="K437" s="6">
        <v>0.81</v>
      </c>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5" t="s">
        <v>58</v>
      </c>
      <c r="AK437" s="5"/>
      <c r="AL437" s="5" t="s">
        <v>43</v>
      </c>
      <c r="AM437" s="4">
        <v>0.81</v>
      </c>
      <c r="AN437" s="4">
        <f t="shared" si="160"/>
        <v>0</v>
      </c>
      <c r="AO437" s="5"/>
      <c r="AP437" s="6"/>
      <c r="AQ437" s="6"/>
      <c r="AR437" s="7"/>
      <c r="AS437" s="71"/>
    </row>
    <row r="438" spans="1:53" ht="15" customHeight="1">
      <c r="A438" s="1">
        <v>14</v>
      </c>
      <c r="B438" s="1">
        <v>295</v>
      </c>
      <c r="C438" s="26" t="s">
        <v>116</v>
      </c>
      <c r="D438" s="3" t="s">
        <v>293</v>
      </c>
      <c r="E438" s="6" t="s">
        <v>107</v>
      </c>
      <c r="F438" s="4">
        <f t="shared" si="120"/>
        <v>2.8099999999999996</v>
      </c>
      <c r="G438" s="4">
        <v>1.65</v>
      </c>
      <c r="H438" s="4">
        <f t="shared" si="159"/>
        <v>1.1599999999999999</v>
      </c>
      <c r="I438" s="6">
        <v>1.1599999999999999</v>
      </c>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5" t="s">
        <v>58</v>
      </c>
      <c r="AK438" s="5"/>
      <c r="AL438" s="5" t="s">
        <v>43</v>
      </c>
      <c r="AM438" s="4">
        <v>1.1599999999999999</v>
      </c>
      <c r="AN438" s="4">
        <f t="shared" si="160"/>
        <v>0</v>
      </c>
      <c r="AO438" s="5"/>
      <c r="AP438" s="6"/>
      <c r="AQ438" s="6"/>
      <c r="AR438" s="7"/>
      <c r="AS438" s="71"/>
    </row>
    <row r="439" spans="1:53" ht="15" customHeight="1">
      <c r="A439" s="1">
        <v>15</v>
      </c>
      <c r="B439" s="1">
        <v>298</v>
      </c>
      <c r="C439" s="26" t="s">
        <v>150</v>
      </c>
      <c r="D439" s="3" t="s">
        <v>301</v>
      </c>
      <c r="E439" s="6" t="s">
        <v>107</v>
      </c>
      <c r="F439" s="4">
        <f t="shared" si="120"/>
        <v>1.01</v>
      </c>
      <c r="G439" s="4">
        <v>0.36</v>
      </c>
      <c r="H439" s="4">
        <f t="shared" si="159"/>
        <v>0.65</v>
      </c>
      <c r="I439" s="6">
        <v>0.65</v>
      </c>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5" t="s">
        <v>58</v>
      </c>
      <c r="AK439" s="5"/>
      <c r="AL439" s="5" t="s">
        <v>43</v>
      </c>
      <c r="AM439" s="4">
        <v>0.65</v>
      </c>
      <c r="AN439" s="4">
        <f t="shared" si="160"/>
        <v>0</v>
      </c>
      <c r="AO439" s="5"/>
      <c r="AP439" s="6"/>
      <c r="AQ439" s="6"/>
      <c r="AR439" s="7"/>
      <c r="AS439" s="71"/>
    </row>
    <row r="440" spans="1:53" ht="15" customHeight="1">
      <c r="A440" s="1">
        <v>16</v>
      </c>
      <c r="B440" s="1">
        <v>299</v>
      </c>
      <c r="C440" s="26" t="s">
        <v>510</v>
      </c>
      <c r="D440" s="3" t="s">
        <v>301</v>
      </c>
      <c r="E440" s="6" t="s">
        <v>107</v>
      </c>
      <c r="F440" s="4">
        <f t="shared" si="120"/>
        <v>1.5</v>
      </c>
      <c r="G440" s="4"/>
      <c r="H440" s="4">
        <f t="shared" si="159"/>
        <v>1.5</v>
      </c>
      <c r="I440" s="6">
        <v>1.5</v>
      </c>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5" t="s">
        <v>42</v>
      </c>
      <c r="AK440" s="5"/>
      <c r="AL440" s="5" t="s">
        <v>43</v>
      </c>
      <c r="AM440" s="4">
        <v>1.5</v>
      </c>
      <c r="AN440" s="4">
        <f t="shared" si="160"/>
        <v>0</v>
      </c>
      <c r="AO440" s="5"/>
      <c r="AP440" s="6"/>
      <c r="AQ440" s="6"/>
      <c r="AR440" s="7"/>
      <c r="AS440" s="71"/>
    </row>
    <row r="441" spans="1:53" ht="15" customHeight="1">
      <c r="A441" s="1">
        <v>17</v>
      </c>
      <c r="B441" s="1">
        <v>300</v>
      </c>
      <c r="C441" s="26" t="s">
        <v>511</v>
      </c>
      <c r="D441" s="3" t="s">
        <v>301</v>
      </c>
      <c r="E441" s="6" t="s">
        <v>107</v>
      </c>
      <c r="F441" s="4">
        <f t="shared" si="120"/>
        <v>0.2</v>
      </c>
      <c r="G441" s="4"/>
      <c r="H441" s="4">
        <f t="shared" si="159"/>
        <v>0.2</v>
      </c>
      <c r="I441" s="6"/>
      <c r="J441" s="6"/>
      <c r="K441" s="6">
        <v>0.09</v>
      </c>
      <c r="L441" s="6">
        <v>0.11</v>
      </c>
      <c r="M441" s="6"/>
      <c r="N441" s="6"/>
      <c r="O441" s="6"/>
      <c r="P441" s="6"/>
      <c r="Q441" s="6"/>
      <c r="R441" s="6"/>
      <c r="S441" s="6"/>
      <c r="T441" s="6"/>
      <c r="U441" s="6"/>
      <c r="V441" s="6"/>
      <c r="W441" s="6"/>
      <c r="X441" s="6"/>
      <c r="Y441" s="6"/>
      <c r="Z441" s="6"/>
      <c r="AA441" s="6"/>
      <c r="AB441" s="6"/>
      <c r="AC441" s="6"/>
      <c r="AD441" s="6"/>
      <c r="AE441" s="6"/>
      <c r="AF441" s="6"/>
      <c r="AG441" s="6"/>
      <c r="AH441" s="6"/>
      <c r="AI441" s="6"/>
      <c r="AJ441" s="5" t="s">
        <v>42</v>
      </c>
      <c r="AK441" s="5"/>
      <c r="AL441" s="5" t="s">
        <v>43</v>
      </c>
      <c r="AM441" s="4">
        <v>0.2</v>
      </c>
      <c r="AN441" s="4">
        <f t="shared" si="160"/>
        <v>0</v>
      </c>
      <c r="AO441" s="5"/>
      <c r="AP441" s="6"/>
      <c r="AQ441" s="6"/>
      <c r="AR441" s="7"/>
      <c r="AS441" s="71"/>
    </row>
    <row r="442" spans="1:53" ht="15" customHeight="1">
      <c r="A442" s="1">
        <v>18</v>
      </c>
      <c r="B442" s="1">
        <v>301</v>
      </c>
      <c r="C442" s="26" t="s">
        <v>152</v>
      </c>
      <c r="D442" s="3" t="s">
        <v>301</v>
      </c>
      <c r="E442" s="6" t="s">
        <v>107</v>
      </c>
      <c r="F442" s="4">
        <f t="shared" si="120"/>
        <v>0.89</v>
      </c>
      <c r="G442" s="4">
        <v>0.79</v>
      </c>
      <c r="H442" s="4">
        <f t="shared" si="159"/>
        <v>0.1</v>
      </c>
      <c r="I442" s="6"/>
      <c r="J442" s="6"/>
      <c r="K442" s="6">
        <v>0.1</v>
      </c>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5" t="s">
        <v>58</v>
      </c>
      <c r="AK442" s="5"/>
      <c r="AL442" s="5" t="s">
        <v>43</v>
      </c>
      <c r="AM442" s="4">
        <v>0.1</v>
      </c>
      <c r="AN442" s="4">
        <f t="shared" si="160"/>
        <v>0</v>
      </c>
      <c r="AO442" s="5"/>
      <c r="AP442" s="6"/>
      <c r="AQ442" s="6"/>
      <c r="AR442" s="7"/>
      <c r="AS442" s="71"/>
    </row>
    <row r="443" spans="1:53" ht="15" customHeight="1">
      <c r="A443" s="1">
        <v>19</v>
      </c>
      <c r="B443" s="1">
        <v>302</v>
      </c>
      <c r="C443" s="26" t="s">
        <v>198</v>
      </c>
      <c r="D443" s="3" t="s">
        <v>301</v>
      </c>
      <c r="E443" s="6" t="s">
        <v>107</v>
      </c>
      <c r="F443" s="4">
        <f t="shared" si="120"/>
        <v>1.92</v>
      </c>
      <c r="G443" s="4">
        <v>1.42</v>
      </c>
      <c r="H443" s="4">
        <f t="shared" si="159"/>
        <v>0.5</v>
      </c>
      <c r="I443" s="6">
        <v>0.5</v>
      </c>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5" t="s">
        <v>62</v>
      </c>
      <c r="AK443" s="5"/>
      <c r="AL443" s="5" t="s">
        <v>43</v>
      </c>
      <c r="AM443" s="4">
        <v>0.5</v>
      </c>
      <c r="AN443" s="4">
        <f t="shared" si="160"/>
        <v>0</v>
      </c>
      <c r="AO443" s="5"/>
      <c r="AP443" s="6"/>
      <c r="AQ443" s="6"/>
      <c r="AR443" s="7"/>
      <c r="AS443" s="71"/>
    </row>
    <row r="444" spans="1:53" ht="15" customHeight="1">
      <c r="A444" s="1">
        <v>20</v>
      </c>
      <c r="B444" s="1">
        <v>306</v>
      </c>
      <c r="C444" s="26" t="s">
        <v>149</v>
      </c>
      <c r="D444" s="3" t="s">
        <v>296</v>
      </c>
      <c r="E444" s="6" t="s">
        <v>107</v>
      </c>
      <c r="F444" s="4">
        <f t="shared" ref="F444:F454" si="161">G444+H444</f>
        <v>1.73</v>
      </c>
      <c r="G444" s="4">
        <v>1.42</v>
      </c>
      <c r="H444" s="4">
        <f t="shared" ref="H444:H451" si="162">SUM(I444:AI444)</f>
        <v>0.31</v>
      </c>
      <c r="I444" s="6">
        <v>0.16</v>
      </c>
      <c r="J444" s="6"/>
      <c r="K444" s="6">
        <v>0.15</v>
      </c>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5" t="s">
        <v>51</v>
      </c>
      <c r="AK444" s="5"/>
      <c r="AL444" s="5" t="s">
        <v>43</v>
      </c>
      <c r="AM444" s="4">
        <v>0.31</v>
      </c>
      <c r="AN444" s="4">
        <f t="shared" si="160"/>
        <v>0</v>
      </c>
      <c r="AO444" s="5"/>
      <c r="AP444" s="6"/>
      <c r="AQ444" s="6"/>
      <c r="AR444" s="7"/>
      <c r="AS444" s="71"/>
    </row>
    <row r="445" spans="1:53" ht="15" customHeight="1">
      <c r="A445" s="1">
        <v>23</v>
      </c>
      <c r="B445" s="1">
        <v>307</v>
      </c>
      <c r="C445" s="26" t="s">
        <v>174</v>
      </c>
      <c r="D445" s="3" t="s">
        <v>294</v>
      </c>
      <c r="E445" s="6" t="s">
        <v>107</v>
      </c>
      <c r="F445" s="4">
        <f t="shared" si="161"/>
        <v>0.31</v>
      </c>
      <c r="G445" s="4">
        <v>0.21</v>
      </c>
      <c r="H445" s="4">
        <f t="shared" si="162"/>
        <v>0.1</v>
      </c>
      <c r="I445" s="6"/>
      <c r="J445" s="6"/>
      <c r="K445" s="6">
        <v>0.1</v>
      </c>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5" t="s">
        <v>63</v>
      </c>
      <c r="AK445" s="5"/>
      <c r="AL445" s="5" t="s">
        <v>43</v>
      </c>
      <c r="AM445" s="4">
        <v>0.1</v>
      </c>
      <c r="AN445" s="4">
        <f t="shared" si="160"/>
        <v>0</v>
      </c>
      <c r="AO445" s="5"/>
      <c r="AP445" s="6"/>
      <c r="AQ445" s="6"/>
      <c r="AR445" s="7"/>
      <c r="AS445" s="71"/>
    </row>
    <row r="446" spans="1:53" ht="15" customHeight="1">
      <c r="A446" s="1">
        <v>24</v>
      </c>
      <c r="B446" s="1">
        <v>308</v>
      </c>
      <c r="C446" s="26" t="s">
        <v>203</v>
      </c>
      <c r="D446" s="3" t="s">
        <v>262</v>
      </c>
      <c r="E446" s="6" t="s">
        <v>107</v>
      </c>
      <c r="F446" s="4">
        <f t="shared" si="161"/>
        <v>0.60000000000000009</v>
      </c>
      <c r="G446" s="4">
        <v>0.32</v>
      </c>
      <c r="H446" s="4">
        <f t="shared" si="162"/>
        <v>0.28000000000000003</v>
      </c>
      <c r="I446" s="6"/>
      <c r="J446" s="6">
        <v>0.28000000000000003</v>
      </c>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5" t="s">
        <v>42</v>
      </c>
      <c r="AK446" s="5"/>
      <c r="AL446" s="5" t="s">
        <v>43</v>
      </c>
      <c r="AM446" s="4">
        <v>0.28000000000000003</v>
      </c>
      <c r="AN446" s="4">
        <f t="shared" si="160"/>
        <v>0</v>
      </c>
      <c r="AO446" s="5"/>
      <c r="AP446" s="6"/>
      <c r="AQ446" s="6"/>
      <c r="AR446" s="7"/>
      <c r="AS446" s="71"/>
    </row>
    <row r="447" spans="1:53" ht="15" customHeight="1">
      <c r="A447" s="1">
        <v>25</v>
      </c>
      <c r="B447" s="1">
        <v>309</v>
      </c>
      <c r="C447" s="26" t="s">
        <v>175</v>
      </c>
      <c r="D447" s="3" t="s">
        <v>262</v>
      </c>
      <c r="E447" s="6" t="s">
        <v>107</v>
      </c>
      <c r="F447" s="4">
        <f t="shared" si="161"/>
        <v>0.26</v>
      </c>
      <c r="G447" s="4">
        <v>0.14000000000000001</v>
      </c>
      <c r="H447" s="4">
        <f t="shared" si="162"/>
        <v>0.12</v>
      </c>
      <c r="I447" s="6">
        <v>0.12</v>
      </c>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5" t="s">
        <v>287</v>
      </c>
      <c r="AK447" s="5"/>
      <c r="AL447" s="5" t="s">
        <v>43</v>
      </c>
      <c r="AM447" s="4">
        <v>0.12</v>
      </c>
      <c r="AN447" s="4">
        <f t="shared" si="160"/>
        <v>0</v>
      </c>
      <c r="AO447" s="5"/>
      <c r="AP447" s="6"/>
      <c r="AQ447" s="6"/>
      <c r="AR447" s="7"/>
      <c r="AS447" s="71"/>
    </row>
    <row r="448" spans="1:53" ht="15" customHeight="1">
      <c r="A448" s="1">
        <v>26</v>
      </c>
      <c r="B448" s="1">
        <v>310</v>
      </c>
      <c r="C448" s="26" t="s">
        <v>199</v>
      </c>
      <c r="D448" s="3" t="s">
        <v>297</v>
      </c>
      <c r="E448" s="6" t="s">
        <v>107</v>
      </c>
      <c r="F448" s="4">
        <f t="shared" si="161"/>
        <v>1.74</v>
      </c>
      <c r="G448" s="4">
        <v>1.26</v>
      </c>
      <c r="H448" s="4">
        <f t="shared" si="162"/>
        <v>0.48</v>
      </c>
      <c r="I448" s="4">
        <v>0.48</v>
      </c>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5" t="s">
        <v>51</v>
      </c>
      <c r="AK448" s="5"/>
      <c r="AL448" s="5" t="s">
        <v>43</v>
      </c>
      <c r="AM448" s="4">
        <v>0.48</v>
      </c>
      <c r="AN448" s="4">
        <f t="shared" si="160"/>
        <v>0</v>
      </c>
      <c r="AO448" s="5"/>
      <c r="AP448" s="6"/>
      <c r="AQ448" s="6"/>
      <c r="AR448" s="7"/>
      <c r="AS448" s="71"/>
    </row>
    <row r="449" spans="1:45" ht="15" customHeight="1">
      <c r="A449" s="1">
        <v>27</v>
      </c>
      <c r="B449" s="1">
        <v>311</v>
      </c>
      <c r="C449" s="26" t="s">
        <v>191</v>
      </c>
      <c r="D449" s="3" t="s">
        <v>297</v>
      </c>
      <c r="E449" s="6" t="s">
        <v>107</v>
      </c>
      <c r="F449" s="4">
        <f t="shared" si="161"/>
        <v>0.56000000000000005</v>
      </c>
      <c r="G449" s="4">
        <v>0.34</v>
      </c>
      <c r="H449" s="4">
        <f t="shared" si="162"/>
        <v>0.22</v>
      </c>
      <c r="I449" s="4">
        <v>0.22</v>
      </c>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5" t="s">
        <v>51</v>
      </c>
      <c r="AK449" s="5"/>
      <c r="AL449" s="5" t="s">
        <v>43</v>
      </c>
      <c r="AM449" s="4">
        <v>0.22</v>
      </c>
      <c r="AN449" s="4">
        <f t="shared" si="160"/>
        <v>0</v>
      </c>
      <c r="AO449" s="5"/>
      <c r="AP449" s="6"/>
      <c r="AQ449" s="6"/>
      <c r="AR449" s="7"/>
      <c r="AS449" s="71"/>
    </row>
    <row r="450" spans="1:45" ht="15" customHeight="1">
      <c r="A450" s="1">
        <v>28</v>
      </c>
      <c r="B450" s="1">
        <v>312</v>
      </c>
      <c r="C450" s="26" t="s">
        <v>190</v>
      </c>
      <c r="D450" s="3" t="s">
        <v>297</v>
      </c>
      <c r="E450" s="6" t="s">
        <v>107</v>
      </c>
      <c r="F450" s="4">
        <f t="shared" si="161"/>
        <v>1.17</v>
      </c>
      <c r="G450" s="4">
        <v>0.67</v>
      </c>
      <c r="H450" s="4">
        <f t="shared" si="162"/>
        <v>0.5</v>
      </c>
      <c r="I450" s="4">
        <v>0.5</v>
      </c>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5" t="s">
        <v>51</v>
      </c>
      <c r="AK450" s="5"/>
      <c r="AL450" s="5" t="s">
        <v>43</v>
      </c>
      <c r="AM450" s="4">
        <v>0.5</v>
      </c>
      <c r="AN450" s="4">
        <f t="shared" si="160"/>
        <v>0</v>
      </c>
      <c r="AO450" s="5"/>
      <c r="AP450" s="6"/>
      <c r="AQ450" s="6"/>
      <c r="AR450" s="7"/>
      <c r="AS450" s="71"/>
    </row>
    <row r="451" spans="1:45" ht="15" customHeight="1">
      <c r="A451" s="1">
        <v>29</v>
      </c>
      <c r="B451" s="1">
        <v>313</v>
      </c>
      <c r="C451" s="26" t="s">
        <v>192</v>
      </c>
      <c r="D451" s="3" t="s">
        <v>297</v>
      </c>
      <c r="E451" s="6" t="s">
        <v>107</v>
      </c>
      <c r="F451" s="4">
        <f t="shared" si="161"/>
        <v>1.7</v>
      </c>
      <c r="G451" s="4">
        <v>1.23</v>
      </c>
      <c r="H451" s="4">
        <f t="shared" si="162"/>
        <v>0.47</v>
      </c>
      <c r="I451" s="4">
        <v>0.47</v>
      </c>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5" t="s">
        <v>51</v>
      </c>
      <c r="AK451" s="5"/>
      <c r="AL451" s="5" t="s">
        <v>43</v>
      </c>
      <c r="AM451" s="4">
        <v>0.47</v>
      </c>
      <c r="AN451" s="4">
        <f t="shared" si="160"/>
        <v>0</v>
      </c>
      <c r="AO451" s="5"/>
      <c r="AP451" s="6"/>
      <c r="AQ451" s="6"/>
      <c r="AR451" s="7"/>
      <c r="AS451" s="71"/>
    </row>
    <row r="452" spans="1:45" s="14" customFormat="1" ht="15" customHeight="1">
      <c r="A452" s="36">
        <v>16.2</v>
      </c>
      <c r="B452" s="37"/>
      <c r="C452" s="67" t="s">
        <v>725</v>
      </c>
      <c r="D452" s="48"/>
      <c r="E452" s="41"/>
      <c r="F452" s="40">
        <f>G452+H452</f>
        <v>7.2600000000000007</v>
      </c>
      <c r="G452" s="40">
        <f>SUM(G453:G456)</f>
        <v>2.3600000000000003</v>
      </c>
      <c r="H452" s="40">
        <f>SUM(H453:H456)</f>
        <v>4.9000000000000004</v>
      </c>
      <c r="I452" s="40">
        <f t="shared" ref="I452:AN452" si="163">SUM(I453:I456)</f>
        <v>4.74</v>
      </c>
      <c r="J452" s="40">
        <f t="shared" si="163"/>
        <v>0</v>
      </c>
      <c r="K452" s="40">
        <f t="shared" si="163"/>
        <v>0</v>
      </c>
      <c r="L452" s="40">
        <f t="shared" si="163"/>
        <v>0</v>
      </c>
      <c r="M452" s="40">
        <f t="shared" si="163"/>
        <v>0</v>
      </c>
      <c r="N452" s="40">
        <f t="shared" si="163"/>
        <v>0</v>
      </c>
      <c r="O452" s="40">
        <f t="shared" si="163"/>
        <v>0</v>
      </c>
      <c r="P452" s="40">
        <f t="shared" si="163"/>
        <v>0.16</v>
      </c>
      <c r="Q452" s="40">
        <f t="shared" si="163"/>
        <v>0</v>
      </c>
      <c r="R452" s="40">
        <f t="shared" si="163"/>
        <v>0</v>
      </c>
      <c r="S452" s="40">
        <f t="shared" si="163"/>
        <v>0</v>
      </c>
      <c r="T452" s="40">
        <f t="shared" si="163"/>
        <v>0</v>
      </c>
      <c r="U452" s="40">
        <f t="shared" si="163"/>
        <v>0</v>
      </c>
      <c r="V452" s="40">
        <f t="shared" si="163"/>
        <v>0</v>
      </c>
      <c r="W452" s="40">
        <f t="shared" si="163"/>
        <v>0</v>
      </c>
      <c r="X452" s="40">
        <f t="shared" si="163"/>
        <v>0</v>
      </c>
      <c r="Y452" s="40">
        <f t="shared" si="163"/>
        <v>0</v>
      </c>
      <c r="Z452" s="40">
        <f t="shared" si="163"/>
        <v>0</v>
      </c>
      <c r="AA452" s="40">
        <f t="shared" si="163"/>
        <v>0</v>
      </c>
      <c r="AB452" s="40">
        <f t="shared" si="163"/>
        <v>0</v>
      </c>
      <c r="AC452" s="40">
        <f t="shared" si="163"/>
        <v>0</v>
      </c>
      <c r="AD452" s="40">
        <f t="shared" si="163"/>
        <v>0</v>
      </c>
      <c r="AE452" s="40">
        <f t="shared" si="163"/>
        <v>0</v>
      </c>
      <c r="AF452" s="40">
        <f t="shared" si="163"/>
        <v>0</v>
      </c>
      <c r="AG452" s="40">
        <f t="shared" si="163"/>
        <v>0</v>
      </c>
      <c r="AH452" s="40">
        <f t="shared" si="163"/>
        <v>0</v>
      </c>
      <c r="AI452" s="40">
        <f t="shared" si="163"/>
        <v>0</v>
      </c>
      <c r="AJ452" s="40">
        <f t="shared" si="163"/>
        <v>0</v>
      </c>
      <c r="AK452" s="40">
        <f t="shared" si="163"/>
        <v>0</v>
      </c>
      <c r="AL452" s="40">
        <f t="shared" si="163"/>
        <v>0</v>
      </c>
      <c r="AM452" s="40">
        <f t="shared" si="163"/>
        <v>2</v>
      </c>
      <c r="AN452" s="40">
        <f t="shared" si="163"/>
        <v>2.9</v>
      </c>
      <c r="AO452" s="40">
        <f t="shared" ref="AO452" si="164">SUM(AO453:AO456)</f>
        <v>0</v>
      </c>
      <c r="AP452" s="41"/>
      <c r="AQ452" s="41"/>
      <c r="AR452" s="13"/>
      <c r="AS452" s="72"/>
    </row>
    <row r="453" spans="1:45" ht="15" customHeight="1">
      <c r="A453" s="1">
        <v>1</v>
      </c>
      <c r="B453" s="1">
        <v>286</v>
      </c>
      <c r="C453" s="2" t="s">
        <v>186</v>
      </c>
      <c r="D453" s="3" t="s">
        <v>299</v>
      </c>
      <c r="E453" s="6" t="s">
        <v>107</v>
      </c>
      <c r="F453" s="4">
        <f t="shared" si="161"/>
        <v>2.2999999999999998</v>
      </c>
      <c r="G453" s="4">
        <v>1.3</v>
      </c>
      <c r="H453" s="4">
        <f>SUM(I453:AI453)</f>
        <v>1</v>
      </c>
      <c r="I453" s="6">
        <v>1</v>
      </c>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5" t="s">
        <v>91</v>
      </c>
      <c r="AK453" s="5" t="s">
        <v>63</v>
      </c>
      <c r="AL453" s="5" t="s">
        <v>766</v>
      </c>
      <c r="AM453" s="4">
        <v>1</v>
      </c>
      <c r="AN453" s="4">
        <f>H453-AM453</f>
        <v>0</v>
      </c>
      <c r="AO453" s="5"/>
      <c r="AP453" s="6"/>
      <c r="AQ453" s="6"/>
      <c r="AR453" s="7"/>
      <c r="AS453" s="71"/>
    </row>
    <row r="454" spans="1:45" ht="25.5">
      <c r="A454" s="1">
        <v>2</v>
      </c>
      <c r="B454" s="1">
        <v>296</v>
      </c>
      <c r="C454" s="26" t="s">
        <v>117</v>
      </c>
      <c r="D454" s="3" t="s">
        <v>257</v>
      </c>
      <c r="E454" s="6" t="s">
        <v>107</v>
      </c>
      <c r="F454" s="4">
        <f t="shared" si="161"/>
        <v>2.76</v>
      </c>
      <c r="G454" s="4">
        <v>1.06</v>
      </c>
      <c r="H454" s="4">
        <f>SUM(I454:AI454)</f>
        <v>1.7</v>
      </c>
      <c r="I454" s="6">
        <v>1.7</v>
      </c>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5" t="s">
        <v>42</v>
      </c>
      <c r="AK454" s="5"/>
      <c r="AL454" s="6" t="s">
        <v>534</v>
      </c>
      <c r="AM454" s="4">
        <v>0.2</v>
      </c>
      <c r="AN454" s="4">
        <f>H454-AM454</f>
        <v>1.5</v>
      </c>
      <c r="AO454" s="6"/>
      <c r="AP454" s="6"/>
      <c r="AQ454" s="6"/>
      <c r="AR454" s="7"/>
      <c r="AS454" s="71"/>
    </row>
    <row r="455" spans="1:45" ht="28.5" customHeight="1">
      <c r="A455" s="1">
        <v>21</v>
      </c>
      <c r="B455" s="1">
        <v>305</v>
      </c>
      <c r="C455" s="26" t="s">
        <v>537</v>
      </c>
      <c r="D455" s="3" t="s">
        <v>296</v>
      </c>
      <c r="E455" s="6" t="s">
        <v>107</v>
      </c>
      <c r="F455" s="4">
        <f>G455+H455</f>
        <v>1.7999999999999998</v>
      </c>
      <c r="G455" s="4"/>
      <c r="H455" s="4">
        <f t="shared" ref="H455" si="165">SUM(I455:AI455)</f>
        <v>1.7999999999999998</v>
      </c>
      <c r="I455" s="6">
        <v>1.64</v>
      </c>
      <c r="J455" s="6"/>
      <c r="K455" s="6"/>
      <c r="L455" s="6"/>
      <c r="M455" s="6"/>
      <c r="N455" s="6"/>
      <c r="O455" s="6"/>
      <c r="P455" s="6">
        <v>0.16</v>
      </c>
      <c r="Q455" s="6"/>
      <c r="R455" s="6"/>
      <c r="S455" s="6"/>
      <c r="T455" s="6"/>
      <c r="U455" s="6"/>
      <c r="V455" s="6"/>
      <c r="W455" s="6"/>
      <c r="X455" s="6"/>
      <c r="Y455" s="6"/>
      <c r="Z455" s="6"/>
      <c r="AA455" s="6"/>
      <c r="AB455" s="6"/>
      <c r="AC455" s="6"/>
      <c r="AD455" s="6"/>
      <c r="AE455" s="6"/>
      <c r="AF455" s="6"/>
      <c r="AG455" s="6"/>
      <c r="AH455" s="6"/>
      <c r="AI455" s="6"/>
      <c r="AJ455" s="5" t="s">
        <v>63</v>
      </c>
      <c r="AK455" s="5"/>
      <c r="AL455" s="5" t="s">
        <v>43</v>
      </c>
      <c r="AM455" s="4">
        <v>0.46</v>
      </c>
      <c r="AN455" s="4">
        <f>H455-AM455</f>
        <v>1.3399999999999999</v>
      </c>
      <c r="AO455" s="5"/>
      <c r="AP455" s="6"/>
      <c r="AQ455" s="6"/>
      <c r="AR455" s="7"/>
      <c r="AS455" s="71"/>
    </row>
    <row r="456" spans="1:45" ht="25.5">
      <c r="A456" s="1">
        <v>3</v>
      </c>
      <c r="B456" s="1">
        <v>304</v>
      </c>
      <c r="C456" s="26" t="s">
        <v>512</v>
      </c>
      <c r="D456" s="3" t="s">
        <v>296</v>
      </c>
      <c r="E456" s="6" t="s">
        <v>107</v>
      </c>
      <c r="F456" s="4">
        <f t="shared" si="120"/>
        <v>0.4</v>
      </c>
      <c r="G456" s="4"/>
      <c r="H456" s="4">
        <v>0.4</v>
      </c>
      <c r="I456" s="6">
        <v>0.4</v>
      </c>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5" t="s">
        <v>63</v>
      </c>
      <c r="AK456" s="5"/>
      <c r="AL456" s="5" t="s">
        <v>535</v>
      </c>
      <c r="AM456" s="4">
        <v>0.34</v>
      </c>
      <c r="AN456" s="4">
        <f>H456-AM456</f>
        <v>0.06</v>
      </c>
      <c r="AO456" s="5"/>
      <c r="AP456" s="6"/>
      <c r="AQ456" s="6"/>
      <c r="AR456" s="7"/>
      <c r="AS456" s="71"/>
    </row>
    <row r="457" spans="1:45" s="14" customFormat="1" ht="13.5">
      <c r="A457" s="36">
        <v>16.3</v>
      </c>
      <c r="B457" s="37"/>
      <c r="C457" s="49" t="s">
        <v>713</v>
      </c>
      <c r="D457" s="48"/>
      <c r="E457" s="41"/>
      <c r="F457" s="40">
        <f t="shared" ref="F457:F462" si="166">G457+H457</f>
        <v>4.7</v>
      </c>
      <c r="G457" s="40">
        <f>SUM(G458:G462)</f>
        <v>1.28</v>
      </c>
      <c r="H457" s="40">
        <f>SUM(H458:H462)</f>
        <v>3.42</v>
      </c>
      <c r="I457" s="40">
        <f t="shared" ref="I457:AN457" si="167">SUM(I458:I462)</f>
        <v>2.96</v>
      </c>
      <c r="J457" s="40">
        <f t="shared" si="167"/>
        <v>0</v>
      </c>
      <c r="K457" s="40">
        <f t="shared" si="167"/>
        <v>0.11</v>
      </c>
      <c r="L457" s="40">
        <f t="shared" si="167"/>
        <v>0</v>
      </c>
      <c r="M457" s="40">
        <f t="shared" si="167"/>
        <v>0</v>
      </c>
      <c r="N457" s="40">
        <f t="shared" si="167"/>
        <v>0</v>
      </c>
      <c r="O457" s="40">
        <f t="shared" si="167"/>
        <v>0</v>
      </c>
      <c r="P457" s="40">
        <f t="shared" si="167"/>
        <v>0.27</v>
      </c>
      <c r="Q457" s="40">
        <f t="shared" si="167"/>
        <v>0.08</v>
      </c>
      <c r="R457" s="40">
        <f t="shared" si="167"/>
        <v>0</v>
      </c>
      <c r="S457" s="40">
        <f t="shared" si="167"/>
        <v>0</v>
      </c>
      <c r="T457" s="40">
        <f t="shared" si="167"/>
        <v>0</v>
      </c>
      <c r="U457" s="40">
        <f t="shared" si="167"/>
        <v>0</v>
      </c>
      <c r="V457" s="40">
        <f t="shared" si="167"/>
        <v>0</v>
      </c>
      <c r="W457" s="40">
        <f t="shared" si="167"/>
        <v>0</v>
      </c>
      <c r="X457" s="40">
        <f t="shared" si="167"/>
        <v>0</v>
      </c>
      <c r="Y457" s="40">
        <f t="shared" si="167"/>
        <v>0</v>
      </c>
      <c r="Z457" s="40">
        <f t="shared" si="167"/>
        <v>0</v>
      </c>
      <c r="AA457" s="40">
        <f t="shared" si="167"/>
        <v>0</v>
      </c>
      <c r="AB457" s="40">
        <f t="shared" si="167"/>
        <v>0</v>
      </c>
      <c r="AC457" s="40">
        <f t="shared" si="167"/>
        <v>0</v>
      </c>
      <c r="AD457" s="40">
        <f t="shared" si="167"/>
        <v>0</v>
      </c>
      <c r="AE457" s="40">
        <f t="shared" si="167"/>
        <v>0</v>
      </c>
      <c r="AF457" s="40">
        <f t="shared" si="167"/>
        <v>0</v>
      </c>
      <c r="AG457" s="40">
        <f t="shared" si="167"/>
        <v>0</v>
      </c>
      <c r="AH457" s="40">
        <f t="shared" si="167"/>
        <v>0</v>
      </c>
      <c r="AI457" s="40">
        <f t="shared" si="167"/>
        <v>0</v>
      </c>
      <c r="AJ457" s="40">
        <f t="shared" si="167"/>
        <v>0</v>
      </c>
      <c r="AK457" s="40">
        <f t="shared" si="167"/>
        <v>0</v>
      </c>
      <c r="AL457" s="40">
        <f t="shared" si="167"/>
        <v>0</v>
      </c>
      <c r="AM457" s="40">
        <f t="shared" si="167"/>
        <v>0</v>
      </c>
      <c r="AN457" s="40">
        <f t="shared" si="167"/>
        <v>3.42</v>
      </c>
      <c r="AO457" s="40">
        <f t="shared" ref="AO457" si="168">SUM(AO458:AO462)</f>
        <v>0</v>
      </c>
      <c r="AP457" s="41"/>
      <c r="AQ457" s="41"/>
      <c r="AR457" s="13"/>
      <c r="AS457" s="72"/>
    </row>
    <row r="458" spans="1:45">
      <c r="A458" s="1">
        <v>1</v>
      </c>
      <c r="B458" s="1"/>
      <c r="C458" s="26" t="s">
        <v>608</v>
      </c>
      <c r="D458" s="3" t="s">
        <v>331</v>
      </c>
      <c r="E458" s="6" t="s">
        <v>107</v>
      </c>
      <c r="F458" s="4">
        <f t="shared" si="166"/>
        <v>0.88</v>
      </c>
      <c r="G458" s="4"/>
      <c r="H458" s="4">
        <f>SUM(I458:AI458)</f>
        <v>0.88</v>
      </c>
      <c r="I458" s="6">
        <v>0.88</v>
      </c>
      <c r="J458" s="6"/>
      <c r="K458" s="6"/>
      <c r="L458" s="6"/>
      <c r="M458" s="6"/>
      <c r="N458" s="6"/>
      <c r="O458" s="6"/>
      <c r="P458" s="6"/>
      <c r="Q458" s="15"/>
      <c r="R458" s="15"/>
      <c r="S458" s="15"/>
      <c r="T458" s="15"/>
      <c r="U458" s="15"/>
      <c r="V458" s="15"/>
      <c r="W458" s="15"/>
      <c r="X458" s="6"/>
      <c r="Y458" s="6"/>
      <c r="Z458" s="6"/>
      <c r="AA458" s="6"/>
      <c r="AB458" s="6"/>
      <c r="AC458" s="6"/>
      <c r="AD458" s="6"/>
      <c r="AE458" s="6"/>
      <c r="AF458" s="6"/>
      <c r="AG458" s="6"/>
      <c r="AH458" s="6"/>
      <c r="AI458" s="6"/>
      <c r="AJ458" s="5"/>
      <c r="AK458" s="5"/>
      <c r="AL458" s="5" t="s">
        <v>385</v>
      </c>
      <c r="AM458" s="4"/>
      <c r="AN458" s="4">
        <f>H458-AM458</f>
        <v>0.88</v>
      </c>
      <c r="AO458" s="5"/>
      <c r="AP458" s="6"/>
      <c r="AQ458" s="6"/>
      <c r="AR458" s="7"/>
      <c r="AS458" s="71"/>
    </row>
    <row r="459" spans="1:45">
      <c r="A459" s="1">
        <v>2</v>
      </c>
      <c r="B459" s="1">
        <v>303</v>
      </c>
      <c r="C459" s="26" t="s">
        <v>552</v>
      </c>
      <c r="D459" s="3" t="s">
        <v>301</v>
      </c>
      <c r="E459" s="6" t="s">
        <v>107</v>
      </c>
      <c r="F459" s="4">
        <f t="shared" si="166"/>
        <v>1.3900000000000001</v>
      </c>
      <c r="G459" s="4">
        <v>1.28</v>
      </c>
      <c r="H459" s="4">
        <f>SUM(I459:AI459)</f>
        <v>0.11</v>
      </c>
      <c r="I459" s="6"/>
      <c r="J459" s="6"/>
      <c r="K459" s="6">
        <v>0.11</v>
      </c>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5"/>
      <c r="AK459" s="5"/>
      <c r="AL459" s="5" t="s">
        <v>385</v>
      </c>
      <c r="AM459" s="4"/>
      <c r="AN459" s="4">
        <f>H459-AM459</f>
        <v>0.11</v>
      </c>
      <c r="AO459" s="5"/>
      <c r="AP459" s="6"/>
      <c r="AQ459" s="6"/>
      <c r="AR459" s="7"/>
      <c r="AS459" s="71"/>
    </row>
    <row r="460" spans="1:45" ht="25.5">
      <c r="A460" s="1">
        <v>22</v>
      </c>
      <c r="B460" s="1">
        <v>297</v>
      </c>
      <c r="C460" s="26" t="s">
        <v>788</v>
      </c>
      <c r="D460" s="3" t="s">
        <v>331</v>
      </c>
      <c r="E460" s="6" t="s">
        <v>107</v>
      </c>
      <c r="F460" s="4">
        <f t="shared" si="166"/>
        <v>1.53</v>
      </c>
      <c r="G460" s="4"/>
      <c r="H460" s="4">
        <f>SUM(I460:AI460)</f>
        <v>1.53</v>
      </c>
      <c r="I460" s="6">
        <v>1.24</v>
      </c>
      <c r="J460" s="6"/>
      <c r="K460" s="6"/>
      <c r="L460" s="6"/>
      <c r="M460" s="6"/>
      <c r="N460" s="6"/>
      <c r="O460" s="6"/>
      <c r="P460" s="6">
        <v>0.27</v>
      </c>
      <c r="Q460" s="15">
        <v>0.02</v>
      </c>
      <c r="R460" s="15"/>
      <c r="S460" s="15"/>
      <c r="T460" s="15"/>
      <c r="U460" s="15"/>
      <c r="V460" s="15"/>
      <c r="W460" s="15"/>
      <c r="X460" s="6"/>
      <c r="Y460" s="6"/>
      <c r="Z460" s="6"/>
      <c r="AA460" s="6"/>
      <c r="AB460" s="6"/>
      <c r="AC460" s="6"/>
      <c r="AD460" s="6"/>
      <c r="AE460" s="6"/>
      <c r="AF460" s="6"/>
      <c r="AG460" s="6"/>
      <c r="AH460" s="6"/>
      <c r="AI460" s="6"/>
      <c r="AJ460" s="5"/>
      <c r="AK460" s="5"/>
      <c r="AL460" s="5" t="s">
        <v>43</v>
      </c>
      <c r="AM460" s="4"/>
      <c r="AN460" s="4">
        <f>H460-AM460</f>
        <v>1.53</v>
      </c>
      <c r="AO460" s="5"/>
      <c r="AP460" s="6"/>
      <c r="AQ460" s="6"/>
      <c r="AR460" s="7"/>
      <c r="AS460" s="71"/>
    </row>
    <row r="461" spans="1:45" ht="18.75" customHeight="1">
      <c r="A461" s="1">
        <v>3</v>
      </c>
      <c r="B461" s="1">
        <v>314</v>
      </c>
      <c r="C461" s="26" t="s">
        <v>513</v>
      </c>
      <c r="D461" s="3" t="s">
        <v>326</v>
      </c>
      <c r="E461" s="6" t="s">
        <v>107</v>
      </c>
      <c r="F461" s="4">
        <f t="shared" si="166"/>
        <v>0.5</v>
      </c>
      <c r="G461" s="4"/>
      <c r="H461" s="4">
        <f>SUM(I461:AI461)</f>
        <v>0.5</v>
      </c>
      <c r="I461" s="4">
        <v>0.44</v>
      </c>
      <c r="J461" s="6"/>
      <c r="K461" s="6"/>
      <c r="L461" s="6"/>
      <c r="M461" s="6"/>
      <c r="N461" s="6"/>
      <c r="O461" s="6"/>
      <c r="P461" s="6"/>
      <c r="Q461" s="6">
        <v>0.06</v>
      </c>
      <c r="R461" s="6"/>
      <c r="S461" s="6"/>
      <c r="T461" s="6"/>
      <c r="U461" s="6"/>
      <c r="V461" s="6"/>
      <c r="W461" s="6"/>
      <c r="X461" s="6"/>
      <c r="Y461" s="6"/>
      <c r="Z461" s="6"/>
      <c r="AA461" s="6"/>
      <c r="AB461" s="6"/>
      <c r="AC461" s="6"/>
      <c r="AD461" s="6"/>
      <c r="AE461" s="6"/>
      <c r="AF461" s="6"/>
      <c r="AG461" s="6"/>
      <c r="AH461" s="6"/>
      <c r="AI461" s="6"/>
      <c r="AJ461" s="5"/>
      <c r="AK461" s="5"/>
      <c r="AL461" s="5" t="s">
        <v>385</v>
      </c>
      <c r="AM461" s="4"/>
      <c r="AN461" s="4">
        <f>H461-AM461</f>
        <v>0.5</v>
      </c>
      <c r="AO461" s="5"/>
      <c r="AP461" s="6"/>
      <c r="AQ461" s="6"/>
      <c r="AR461" s="7"/>
      <c r="AS461" s="71"/>
    </row>
    <row r="462" spans="1:45" ht="38.25">
      <c r="A462" s="1">
        <v>4</v>
      </c>
      <c r="B462" s="1"/>
      <c r="C462" s="26" t="s">
        <v>697</v>
      </c>
      <c r="D462" s="3" t="s">
        <v>326</v>
      </c>
      <c r="E462" s="6" t="s">
        <v>107</v>
      </c>
      <c r="F462" s="4">
        <f t="shared" si="166"/>
        <v>0.4</v>
      </c>
      <c r="G462" s="4"/>
      <c r="H462" s="4">
        <f>SUM(I462:AI462)</f>
        <v>0.4</v>
      </c>
      <c r="I462" s="4">
        <v>0.4</v>
      </c>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5"/>
      <c r="AK462" s="5"/>
      <c r="AL462" s="5" t="s">
        <v>775</v>
      </c>
      <c r="AM462" s="4"/>
      <c r="AN462" s="4">
        <f>H462-AM462</f>
        <v>0.4</v>
      </c>
      <c r="AO462" s="5" t="s">
        <v>784</v>
      </c>
      <c r="AP462" s="6"/>
      <c r="AQ462" s="6"/>
      <c r="AR462" s="7"/>
      <c r="AS462" s="71"/>
    </row>
    <row r="463" spans="1:45" s="47" customFormat="1" ht="15" customHeight="1">
      <c r="A463" s="46" t="s">
        <v>753</v>
      </c>
      <c r="B463" s="36"/>
      <c r="C463" s="35" t="s">
        <v>155</v>
      </c>
      <c r="D463" s="84"/>
      <c r="E463" s="81"/>
      <c r="F463" s="83">
        <f t="shared" si="120"/>
        <v>5.7</v>
      </c>
      <c r="G463" s="83">
        <f t="shared" ref="G463:AN463" si="169">G464</f>
        <v>0</v>
      </c>
      <c r="H463" s="83">
        <f t="shared" si="169"/>
        <v>5.7</v>
      </c>
      <c r="I463" s="83">
        <f t="shared" si="169"/>
        <v>5.7</v>
      </c>
      <c r="J463" s="83">
        <f t="shared" si="169"/>
        <v>0</v>
      </c>
      <c r="K463" s="83">
        <f t="shared" si="169"/>
        <v>0</v>
      </c>
      <c r="L463" s="83">
        <f t="shared" si="169"/>
        <v>0</v>
      </c>
      <c r="M463" s="83">
        <f t="shared" si="169"/>
        <v>0</v>
      </c>
      <c r="N463" s="83">
        <f t="shared" si="169"/>
        <v>0</v>
      </c>
      <c r="O463" s="83">
        <f t="shared" si="169"/>
        <v>0</v>
      </c>
      <c r="P463" s="83">
        <f t="shared" si="169"/>
        <v>0</v>
      </c>
      <c r="Q463" s="83">
        <f t="shared" si="169"/>
        <v>0</v>
      </c>
      <c r="R463" s="83">
        <f t="shared" si="169"/>
        <v>0</v>
      </c>
      <c r="S463" s="83">
        <f t="shared" si="169"/>
        <v>0</v>
      </c>
      <c r="T463" s="83">
        <f t="shared" si="169"/>
        <v>0</v>
      </c>
      <c r="U463" s="83">
        <f t="shared" si="169"/>
        <v>0</v>
      </c>
      <c r="V463" s="83">
        <f t="shared" si="169"/>
        <v>0</v>
      </c>
      <c r="W463" s="83">
        <f t="shared" si="169"/>
        <v>0</v>
      </c>
      <c r="X463" s="83">
        <f t="shared" si="169"/>
        <v>0</v>
      </c>
      <c r="Y463" s="83">
        <f t="shared" si="169"/>
        <v>0</v>
      </c>
      <c r="Z463" s="83">
        <f t="shared" si="169"/>
        <v>0</v>
      </c>
      <c r="AA463" s="83">
        <f t="shared" si="169"/>
        <v>0</v>
      </c>
      <c r="AB463" s="83">
        <f t="shared" si="169"/>
        <v>0</v>
      </c>
      <c r="AC463" s="83">
        <f t="shared" si="169"/>
        <v>0</v>
      </c>
      <c r="AD463" s="83">
        <f t="shared" si="169"/>
        <v>0</v>
      </c>
      <c r="AE463" s="83">
        <f t="shared" si="169"/>
        <v>0</v>
      </c>
      <c r="AF463" s="83">
        <f t="shared" si="169"/>
        <v>0</v>
      </c>
      <c r="AG463" s="83">
        <f t="shared" si="169"/>
        <v>0</v>
      </c>
      <c r="AH463" s="83">
        <f t="shared" si="169"/>
        <v>0</v>
      </c>
      <c r="AI463" s="83">
        <f t="shared" si="169"/>
        <v>0</v>
      </c>
      <c r="AJ463" s="83"/>
      <c r="AK463" s="83"/>
      <c r="AL463" s="83"/>
      <c r="AM463" s="83">
        <f t="shared" si="169"/>
        <v>5.7</v>
      </c>
      <c r="AN463" s="83">
        <f t="shared" si="169"/>
        <v>0</v>
      </c>
      <c r="AO463" s="83"/>
      <c r="AP463" s="81"/>
      <c r="AQ463" s="81"/>
      <c r="AR463" s="7"/>
    </row>
    <row r="464" spans="1:45" ht="15" customHeight="1">
      <c r="A464" s="1">
        <v>1</v>
      </c>
      <c r="B464" s="1">
        <v>315</v>
      </c>
      <c r="C464" s="2" t="s">
        <v>153</v>
      </c>
      <c r="D464" s="3" t="s">
        <v>296</v>
      </c>
      <c r="E464" s="6" t="s">
        <v>154</v>
      </c>
      <c r="F464" s="4">
        <f t="shared" si="120"/>
        <v>5.7</v>
      </c>
      <c r="G464" s="4"/>
      <c r="H464" s="4">
        <f>SUM(I464:AI464)</f>
        <v>5.7</v>
      </c>
      <c r="I464" s="3">
        <v>5.7</v>
      </c>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5" t="s">
        <v>51</v>
      </c>
      <c r="AK464" s="5"/>
      <c r="AL464" s="5" t="s">
        <v>43</v>
      </c>
      <c r="AM464" s="4">
        <v>5.7</v>
      </c>
      <c r="AN464" s="4">
        <f>H464-AM464</f>
        <v>0</v>
      </c>
      <c r="AO464" s="5"/>
      <c r="AP464" s="6"/>
      <c r="AQ464" s="6"/>
      <c r="AR464" s="7"/>
    </row>
    <row r="465" spans="1:44" ht="13.5">
      <c r="A465" s="46" t="s">
        <v>754</v>
      </c>
      <c r="B465" s="36"/>
      <c r="C465" s="57" t="s">
        <v>83</v>
      </c>
      <c r="D465" s="6"/>
      <c r="E465" s="6"/>
      <c r="F465" s="83">
        <f>G465+H465</f>
        <v>28.509999999999998</v>
      </c>
      <c r="G465" s="83">
        <f>SUM(G467:G475)</f>
        <v>0.43</v>
      </c>
      <c r="H465" s="83">
        <f>SUM(H467:H475)</f>
        <v>28.08</v>
      </c>
      <c r="I465" s="83">
        <f t="shared" ref="I465:AN465" si="170">SUM(I467:I475)</f>
        <v>28.009999999999998</v>
      </c>
      <c r="J465" s="83">
        <f t="shared" si="170"/>
        <v>0</v>
      </c>
      <c r="K465" s="83">
        <f t="shared" si="170"/>
        <v>0.03</v>
      </c>
      <c r="L465" s="83">
        <f t="shared" si="170"/>
        <v>0.04</v>
      </c>
      <c r="M465" s="83">
        <f t="shared" si="170"/>
        <v>0</v>
      </c>
      <c r="N465" s="83">
        <f t="shared" si="170"/>
        <v>0</v>
      </c>
      <c r="O465" s="83">
        <f t="shared" si="170"/>
        <v>0</v>
      </c>
      <c r="P465" s="83">
        <f t="shared" si="170"/>
        <v>0</v>
      </c>
      <c r="Q465" s="83">
        <f t="shared" si="170"/>
        <v>0</v>
      </c>
      <c r="R465" s="83">
        <f t="shared" si="170"/>
        <v>0</v>
      </c>
      <c r="S465" s="83">
        <f t="shared" si="170"/>
        <v>0</v>
      </c>
      <c r="T465" s="83">
        <f t="shared" si="170"/>
        <v>0</v>
      </c>
      <c r="U465" s="83">
        <f t="shared" si="170"/>
        <v>0</v>
      </c>
      <c r="V465" s="83">
        <f t="shared" si="170"/>
        <v>0</v>
      </c>
      <c r="W465" s="83">
        <f t="shared" si="170"/>
        <v>0</v>
      </c>
      <c r="X465" s="83">
        <f t="shared" si="170"/>
        <v>0</v>
      </c>
      <c r="Y465" s="83">
        <f t="shared" si="170"/>
        <v>0</v>
      </c>
      <c r="Z465" s="83">
        <f t="shared" si="170"/>
        <v>0</v>
      </c>
      <c r="AA465" s="83">
        <f t="shared" si="170"/>
        <v>0</v>
      </c>
      <c r="AB465" s="83">
        <f t="shared" si="170"/>
        <v>0</v>
      </c>
      <c r="AC465" s="83">
        <f t="shared" si="170"/>
        <v>0</v>
      </c>
      <c r="AD465" s="83">
        <f t="shared" si="170"/>
        <v>0</v>
      </c>
      <c r="AE465" s="83">
        <f t="shared" si="170"/>
        <v>0</v>
      </c>
      <c r="AF465" s="83">
        <f t="shared" si="170"/>
        <v>0</v>
      </c>
      <c r="AG465" s="83">
        <f t="shared" si="170"/>
        <v>0</v>
      </c>
      <c r="AH465" s="83">
        <f t="shared" si="170"/>
        <v>0</v>
      </c>
      <c r="AI465" s="83">
        <f t="shared" si="170"/>
        <v>0</v>
      </c>
      <c r="AJ465" s="83"/>
      <c r="AK465" s="83"/>
      <c r="AL465" s="83"/>
      <c r="AM465" s="83">
        <f t="shared" si="170"/>
        <v>28.08</v>
      </c>
      <c r="AN465" s="83">
        <f t="shared" si="170"/>
        <v>0</v>
      </c>
      <c r="AO465" s="83"/>
      <c r="AP465" s="81" t="s">
        <v>655</v>
      </c>
      <c r="AQ465" s="55"/>
      <c r="AR465" s="7"/>
    </row>
    <row r="466" spans="1:44" s="14" customFormat="1" ht="13.5">
      <c r="A466" s="36">
        <v>18.100000000000001</v>
      </c>
      <c r="B466" s="36"/>
      <c r="C466" s="38" t="s">
        <v>711</v>
      </c>
      <c r="D466" s="48"/>
      <c r="E466" s="48"/>
      <c r="F466" s="40">
        <f>G466+H466</f>
        <v>28.509999999999998</v>
      </c>
      <c r="G466" s="40">
        <f>SUM(G467:G475)</f>
        <v>0.43</v>
      </c>
      <c r="H466" s="40">
        <f t="shared" ref="H466" si="171">SUM(H467:H475)</f>
        <v>28.08</v>
      </c>
      <c r="I466" s="40">
        <f t="shared" ref="I466:AN466" si="172">SUM(I467:I475)</f>
        <v>28.009999999999998</v>
      </c>
      <c r="J466" s="40">
        <f t="shared" si="172"/>
        <v>0</v>
      </c>
      <c r="K466" s="40">
        <f t="shared" si="172"/>
        <v>0.03</v>
      </c>
      <c r="L466" s="40">
        <f t="shared" si="172"/>
        <v>0.04</v>
      </c>
      <c r="M466" s="40">
        <f t="shared" si="172"/>
        <v>0</v>
      </c>
      <c r="N466" s="40">
        <f t="shared" si="172"/>
        <v>0</v>
      </c>
      <c r="O466" s="40">
        <f t="shared" si="172"/>
        <v>0</v>
      </c>
      <c r="P466" s="40">
        <f t="shared" si="172"/>
        <v>0</v>
      </c>
      <c r="Q466" s="40">
        <f t="shared" si="172"/>
        <v>0</v>
      </c>
      <c r="R466" s="40">
        <f t="shared" si="172"/>
        <v>0</v>
      </c>
      <c r="S466" s="40">
        <f t="shared" si="172"/>
        <v>0</v>
      </c>
      <c r="T466" s="40">
        <f t="shared" si="172"/>
        <v>0</v>
      </c>
      <c r="U466" s="40">
        <f t="shared" si="172"/>
        <v>0</v>
      </c>
      <c r="V466" s="40">
        <f t="shared" si="172"/>
        <v>0</v>
      </c>
      <c r="W466" s="40">
        <f t="shared" si="172"/>
        <v>0</v>
      </c>
      <c r="X466" s="40">
        <f t="shared" si="172"/>
        <v>0</v>
      </c>
      <c r="Y466" s="40">
        <f t="shared" si="172"/>
        <v>0</v>
      </c>
      <c r="Z466" s="40">
        <f t="shared" si="172"/>
        <v>0</v>
      </c>
      <c r="AA466" s="40">
        <f t="shared" si="172"/>
        <v>0</v>
      </c>
      <c r="AB466" s="40">
        <f t="shared" si="172"/>
        <v>0</v>
      </c>
      <c r="AC466" s="40">
        <f t="shared" si="172"/>
        <v>0</v>
      </c>
      <c r="AD466" s="40">
        <f t="shared" si="172"/>
        <v>0</v>
      </c>
      <c r="AE466" s="40">
        <f t="shared" si="172"/>
        <v>0</v>
      </c>
      <c r="AF466" s="40">
        <f t="shared" si="172"/>
        <v>0</v>
      </c>
      <c r="AG466" s="40">
        <f t="shared" si="172"/>
        <v>0</v>
      </c>
      <c r="AH466" s="40">
        <f t="shared" si="172"/>
        <v>0</v>
      </c>
      <c r="AI466" s="40">
        <f t="shared" si="172"/>
        <v>0</v>
      </c>
      <c r="AJ466" s="40"/>
      <c r="AK466" s="40"/>
      <c r="AL466" s="40"/>
      <c r="AM466" s="40">
        <f t="shared" si="172"/>
        <v>28.08</v>
      </c>
      <c r="AN466" s="40">
        <f t="shared" si="172"/>
        <v>0</v>
      </c>
      <c r="AO466" s="40"/>
      <c r="AP466" s="41"/>
      <c r="AQ466" s="41"/>
      <c r="AR466" s="13"/>
    </row>
    <row r="467" spans="1:44" ht="15" customHeight="1">
      <c r="A467" s="1">
        <v>1</v>
      </c>
      <c r="B467" s="1">
        <v>316</v>
      </c>
      <c r="C467" s="2" t="s">
        <v>84</v>
      </c>
      <c r="D467" s="3" t="s">
        <v>292</v>
      </c>
      <c r="E467" s="3" t="s">
        <v>38</v>
      </c>
      <c r="F467" s="4">
        <f t="shared" si="120"/>
        <v>0.5</v>
      </c>
      <c r="G467" s="4"/>
      <c r="H467" s="4">
        <f t="shared" ref="H467:H475" si="173">SUM(I467:AI467)</f>
        <v>0.5</v>
      </c>
      <c r="I467" s="3">
        <v>0.5</v>
      </c>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5" t="s">
        <v>62</v>
      </c>
      <c r="AK467" s="5" t="s">
        <v>63</v>
      </c>
      <c r="AL467" s="5" t="s">
        <v>43</v>
      </c>
      <c r="AM467" s="4">
        <v>0.5</v>
      </c>
      <c r="AN467" s="4">
        <f t="shared" ref="AN467:AN475" si="174">H467-AM467</f>
        <v>0</v>
      </c>
      <c r="AO467" s="5"/>
      <c r="AP467" s="6"/>
      <c r="AQ467" s="6"/>
      <c r="AR467" s="7"/>
    </row>
    <row r="468" spans="1:44" ht="15" customHeight="1">
      <c r="A468" s="1">
        <v>2</v>
      </c>
      <c r="B468" s="1">
        <v>317</v>
      </c>
      <c r="C468" s="2" t="s">
        <v>514</v>
      </c>
      <c r="D468" s="3" t="s">
        <v>294</v>
      </c>
      <c r="E468" s="3" t="s">
        <v>38</v>
      </c>
      <c r="F468" s="4">
        <f t="shared" si="120"/>
        <v>2</v>
      </c>
      <c r="G468" s="4"/>
      <c r="H468" s="4">
        <f t="shared" si="173"/>
        <v>2</v>
      </c>
      <c r="I468" s="3">
        <v>2</v>
      </c>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5" t="s">
        <v>42</v>
      </c>
      <c r="AK468" s="5"/>
      <c r="AL468" s="5" t="s">
        <v>43</v>
      </c>
      <c r="AM468" s="4">
        <v>2</v>
      </c>
      <c r="AN468" s="4">
        <f t="shared" si="174"/>
        <v>0</v>
      </c>
      <c r="AO468" s="5"/>
      <c r="AP468" s="6"/>
      <c r="AQ468" s="6"/>
      <c r="AR468" s="7"/>
    </row>
    <row r="469" spans="1:44" ht="15" customHeight="1">
      <c r="A469" s="1">
        <v>3</v>
      </c>
      <c r="B469" s="1">
        <v>318</v>
      </c>
      <c r="C469" s="2" t="s">
        <v>85</v>
      </c>
      <c r="D469" s="3" t="s">
        <v>297</v>
      </c>
      <c r="E469" s="3" t="s">
        <v>38</v>
      </c>
      <c r="F469" s="4">
        <f t="shared" si="120"/>
        <v>0.51</v>
      </c>
      <c r="G469" s="4">
        <v>0.25</v>
      </c>
      <c r="H469" s="4">
        <f t="shared" si="173"/>
        <v>0.26</v>
      </c>
      <c r="I469" s="3">
        <v>0.26</v>
      </c>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5" t="s">
        <v>51</v>
      </c>
      <c r="AK469" s="5"/>
      <c r="AL469" s="5" t="s">
        <v>43</v>
      </c>
      <c r="AM469" s="113">
        <v>0.26</v>
      </c>
      <c r="AN469" s="4">
        <f t="shared" si="174"/>
        <v>0</v>
      </c>
      <c r="AO469" s="5"/>
      <c r="AP469" s="6"/>
      <c r="AQ469" s="6"/>
      <c r="AR469" s="7"/>
    </row>
    <row r="470" spans="1:44" ht="15" customHeight="1">
      <c r="A470" s="1">
        <v>4</v>
      </c>
      <c r="B470" s="1">
        <v>319</v>
      </c>
      <c r="C470" s="2" t="s">
        <v>137</v>
      </c>
      <c r="D470" s="3" t="s">
        <v>247</v>
      </c>
      <c r="E470" s="3" t="s">
        <v>38</v>
      </c>
      <c r="F470" s="4">
        <f t="shared" si="120"/>
        <v>0.25</v>
      </c>
      <c r="G470" s="4">
        <v>0.18</v>
      </c>
      <c r="H470" s="4">
        <f t="shared" si="173"/>
        <v>7.0000000000000007E-2</v>
      </c>
      <c r="I470" s="3"/>
      <c r="J470" s="3"/>
      <c r="K470" s="3">
        <v>0.03</v>
      </c>
      <c r="L470" s="3">
        <v>0.04</v>
      </c>
      <c r="M470" s="3"/>
      <c r="N470" s="3"/>
      <c r="O470" s="3"/>
      <c r="P470" s="3"/>
      <c r="Q470" s="3"/>
      <c r="R470" s="3"/>
      <c r="S470" s="3"/>
      <c r="T470" s="3"/>
      <c r="U470" s="3"/>
      <c r="V470" s="3"/>
      <c r="W470" s="3"/>
      <c r="X470" s="3"/>
      <c r="Y470" s="3"/>
      <c r="Z470" s="3"/>
      <c r="AA470" s="3"/>
      <c r="AB470" s="3"/>
      <c r="AC470" s="3"/>
      <c r="AD470" s="3"/>
      <c r="AE470" s="3"/>
      <c r="AF470" s="3"/>
      <c r="AG470" s="3"/>
      <c r="AH470" s="3"/>
      <c r="AI470" s="3"/>
      <c r="AJ470" s="5" t="s">
        <v>42</v>
      </c>
      <c r="AK470" s="5"/>
      <c r="AL470" s="5" t="s">
        <v>43</v>
      </c>
      <c r="AM470" s="4">
        <v>7.0000000000000007E-2</v>
      </c>
      <c r="AN470" s="4">
        <f t="shared" si="174"/>
        <v>0</v>
      </c>
      <c r="AO470" s="5"/>
      <c r="AP470" s="6"/>
      <c r="AQ470" s="6"/>
      <c r="AR470" s="7"/>
    </row>
    <row r="471" spans="1:44" ht="25.5">
      <c r="A471" s="1">
        <v>5</v>
      </c>
      <c r="B471" s="1">
        <v>320</v>
      </c>
      <c r="C471" s="2" t="s">
        <v>201</v>
      </c>
      <c r="D471" s="3" t="s">
        <v>297</v>
      </c>
      <c r="E471" s="3" t="s">
        <v>226</v>
      </c>
      <c r="F471" s="4">
        <f>G471+H471</f>
        <v>16.5</v>
      </c>
      <c r="G471" s="4"/>
      <c r="H471" s="4">
        <f t="shared" si="173"/>
        <v>16.5</v>
      </c>
      <c r="I471" s="3">
        <f>22-5.5</f>
        <v>16.5</v>
      </c>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5" t="s">
        <v>51</v>
      </c>
      <c r="AK471" s="5"/>
      <c r="AL471" s="5" t="s">
        <v>43</v>
      </c>
      <c r="AM471" s="113">
        <v>16.5</v>
      </c>
      <c r="AN471" s="4">
        <f t="shared" si="174"/>
        <v>0</v>
      </c>
      <c r="AO471" s="5"/>
      <c r="AP471" s="6"/>
      <c r="AQ471" s="6"/>
      <c r="AR471" s="81"/>
    </row>
    <row r="472" spans="1:44" ht="15" customHeight="1">
      <c r="A472" s="1">
        <v>6</v>
      </c>
      <c r="B472" s="1">
        <v>321</v>
      </c>
      <c r="C472" s="2" t="s">
        <v>333</v>
      </c>
      <c r="D472" s="3" t="s">
        <v>301</v>
      </c>
      <c r="E472" s="3" t="s">
        <v>38</v>
      </c>
      <c r="F472" s="4">
        <f>G472+H472</f>
        <v>0.15</v>
      </c>
      <c r="G472" s="4"/>
      <c r="H472" s="4">
        <f t="shared" si="173"/>
        <v>0.15</v>
      </c>
      <c r="I472" s="3">
        <v>0.15</v>
      </c>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5" t="s">
        <v>51</v>
      </c>
      <c r="AK472" s="5"/>
      <c r="AL472" s="5" t="s">
        <v>43</v>
      </c>
      <c r="AM472" s="4">
        <v>0.15</v>
      </c>
      <c r="AN472" s="4">
        <f t="shared" si="174"/>
        <v>0</v>
      </c>
      <c r="AO472" s="5"/>
      <c r="AP472" s="6"/>
      <c r="AQ472" s="6"/>
      <c r="AR472" s="7"/>
    </row>
    <row r="473" spans="1:44" ht="15" customHeight="1">
      <c r="A473" s="1">
        <v>7</v>
      </c>
      <c r="B473" s="1">
        <v>322</v>
      </c>
      <c r="C473" s="2" t="s">
        <v>337</v>
      </c>
      <c r="D473" s="3" t="s">
        <v>262</v>
      </c>
      <c r="E473" s="3" t="s">
        <v>38</v>
      </c>
      <c r="F473" s="4">
        <f>G473+H473</f>
        <v>2</v>
      </c>
      <c r="G473" s="4"/>
      <c r="H473" s="4">
        <f t="shared" si="173"/>
        <v>2</v>
      </c>
      <c r="I473" s="3">
        <v>2</v>
      </c>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5" t="s">
        <v>346</v>
      </c>
      <c r="AK473" s="5"/>
      <c r="AL473" s="5" t="s">
        <v>43</v>
      </c>
      <c r="AM473" s="4">
        <v>2</v>
      </c>
      <c r="AN473" s="4">
        <f t="shared" si="174"/>
        <v>0</v>
      </c>
      <c r="AO473" s="5"/>
      <c r="AP473" s="6"/>
      <c r="AQ473" s="6"/>
      <c r="AR473" s="7"/>
    </row>
    <row r="474" spans="1:44" ht="15" customHeight="1">
      <c r="A474" s="1">
        <v>8</v>
      </c>
      <c r="B474" s="1">
        <v>323</v>
      </c>
      <c r="C474" s="2" t="s">
        <v>338</v>
      </c>
      <c r="D474" s="3" t="s">
        <v>331</v>
      </c>
      <c r="E474" s="3" t="s">
        <v>359</v>
      </c>
      <c r="F474" s="4">
        <f t="shared" ref="F474:F508" si="175">G474+H474</f>
        <v>4.5999999999999996</v>
      </c>
      <c r="G474" s="4"/>
      <c r="H474" s="4">
        <f t="shared" si="173"/>
        <v>4.5999999999999996</v>
      </c>
      <c r="I474" s="3">
        <v>4.5999999999999996</v>
      </c>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5" t="s">
        <v>346</v>
      </c>
      <c r="AK474" s="5"/>
      <c r="AL474" s="5" t="s">
        <v>43</v>
      </c>
      <c r="AM474" s="4">
        <v>4.5999999999999996</v>
      </c>
      <c r="AN474" s="4">
        <f t="shared" si="174"/>
        <v>0</v>
      </c>
      <c r="AO474" s="5"/>
      <c r="AP474" s="6"/>
      <c r="AQ474" s="6"/>
      <c r="AR474" s="7"/>
    </row>
    <row r="475" spans="1:44" ht="15" customHeight="1">
      <c r="A475" s="1">
        <v>9</v>
      </c>
      <c r="B475" s="1">
        <v>324</v>
      </c>
      <c r="C475" s="2" t="s">
        <v>339</v>
      </c>
      <c r="D475" s="3" t="s">
        <v>326</v>
      </c>
      <c r="E475" s="3" t="s">
        <v>38</v>
      </c>
      <c r="F475" s="4">
        <f t="shared" si="175"/>
        <v>2</v>
      </c>
      <c r="G475" s="4"/>
      <c r="H475" s="4">
        <f t="shared" si="173"/>
        <v>2</v>
      </c>
      <c r="I475" s="3">
        <v>2</v>
      </c>
      <c r="J475" s="123"/>
      <c r="K475" s="123"/>
      <c r="L475" s="123"/>
      <c r="M475" s="123"/>
      <c r="N475" s="123"/>
      <c r="O475" s="3"/>
      <c r="P475" s="3"/>
      <c r="Q475" s="3"/>
      <c r="R475" s="3"/>
      <c r="S475" s="3"/>
      <c r="T475" s="3"/>
      <c r="U475" s="3"/>
      <c r="V475" s="3"/>
      <c r="W475" s="3"/>
      <c r="X475" s="3"/>
      <c r="Y475" s="3"/>
      <c r="Z475" s="3"/>
      <c r="AA475" s="3"/>
      <c r="AB475" s="3"/>
      <c r="AC475" s="3"/>
      <c r="AD475" s="3"/>
      <c r="AE475" s="3"/>
      <c r="AF475" s="3"/>
      <c r="AG475" s="3"/>
      <c r="AH475" s="3"/>
      <c r="AI475" s="3"/>
      <c r="AJ475" s="5" t="s">
        <v>346</v>
      </c>
      <c r="AK475" s="5"/>
      <c r="AL475" s="5" t="s">
        <v>43</v>
      </c>
      <c r="AM475" s="4">
        <v>2</v>
      </c>
      <c r="AN475" s="4">
        <f t="shared" si="174"/>
        <v>0</v>
      </c>
      <c r="AO475" s="5"/>
      <c r="AP475" s="21"/>
      <c r="AQ475" s="6"/>
      <c r="AR475" s="7"/>
    </row>
    <row r="476" spans="1:44" s="47" customFormat="1" ht="15" customHeight="1">
      <c r="A476" s="86" t="s">
        <v>755</v>
      </c>
      <c r="B476" s="86"/>
      <c r="C476" s="57" t="s">
        <v>237</v>
      </c>
      <c r="D476" s="84"/>
      <c r="E476" s="81"/>
      <c r="F476" s="83">
        <f t="shared" ref="F476:AK476" si="176">F477+F479+F482</f>
        <v>2.5100000000000002</v>
      </c>
      <c r="G476" s="83">
        <f t="shared" si="176"/>
        <v>0.34</v>
      </c>
      <c r="H476" s="83">
        <f t="shared" si="176"/>
        <v>2.17</v>
      </c>
      <c r="I476" s="83">
        <f t="shared" si="176"/>
        <v>1.59</v>
      </c>
      <c r="J476" s="83">
        <f t="shared" si="176"/>
        <v>0</v>
      </c>
      <c r="K476" s="83">
        <f t="shared" si="176"/>
        <v>0.33</v>
      </c>
      <c r="L476" s="83">
        <f t="shared" si="176"/>
        <v>0.25</v>
      </c>
      <c r="M476" s="83">
        <f t="shared" si="176"/>
        <v>0</v>
      </c>
      <c r="N476" s="83">
        <f t="shared" si="176"/>
        <v>0</v>
      </c>
      <c r="O476" s="83">
        <f t="shared" si="176"/>
        <v>0</v>
      </c>
      <c r="P476" s="83">
        <f t="shared" si="176"/>
        <v>0</v>
      </c>
      <c r="Q476" s="83">
        <f t="shared" si="176"/>
        <v>0</v>
      </c>
      <c r="R476" s="83">
        <f t="shared" si="176"/>
        <v>0</v>
      </c>
      <c r="S476" s="83">
        <f t="shared" si="176"/>
        <v>0</v>
      </c>
      <c r="T476" s="83">
        <f t="shared" si="176"/>
        <v>0</v>
      </c>
      <c r="U476" s="83">
        <f t="shared" si="176"/>
        <v>0</v>
      </c>
      <c r="V476" s="83">
        <f t="shared" si="176"/>
        <v>0</v>
      </c>
      <c r="W476" s="83">
        <f t="shared" si="176"/>
        <v>0</v>
      </c>
      <c r="X476" s="83">
        <f t="shared" si="176"/>
        <v>0</v>
      </c>
      <c r="Y476" s="83">
        <f t="shared" si="176"/>
        <v>0</v>
      </c>
      <c r="Z476" s="83">
        <f t="shared" si="176"/>
        <v>0</v>
      </c>
      <c r="AA476" s="83">
        <f t="shared" si="176"/>
        <v>0</v>
      </c>
      <c r="AB476" s="83">
        <f t="shared" si="176"/>
        <v>0</v>
      </c>
      <c r="AC476" s="83">
        <f t="shared" si="176"/>
        <v>0</v>
      </c>
      <c r="AD476" s="83">
        <f t="shared" si="176"/>
        <v>0</v>
      </c>
      <c r="AE476" s="83">
        <f t="shared" si="176"/>
        <v>0</v>
      </c>
      <c r="AF476" s="83">
        <f t="shared" si="176"/>
        <v>0</v>
      </c>
      <c r="AG476" s="83">
        <f t="shared" si="176"/>
        <v>0</v>
      </c>
      <c r="AH476" s="83">
        <f t="shared" si="176"/>
        <v>0</v>
      </c>
      <c r="AI476" s="83">
        <f t="shared" si="176"/>
        <v>0</v>
      </c>
      <c r="AJ476" s="83">
        <f t="shared" si="176"/>
        <v>6067</v>
      </c>
      <c r="AK476" s="83">
        <f t="shared" si="176"/>
        <v>0</v>
      </c>
      <c r="AL476" s="83"/>
      <c r="AM476" s="83">
        <f>AM477+AM479+AM482</f>
        <v>0.89000000000000012</v>
      </c>
      <c r="AN476" s="83">
        <f>AN477+AN479+AN482</f>
        <v>1.62</v>
      </c>
      <c r="AO476" s="83">
        <f>AO477+AO479+AO482</f>
        <v>0</v>
      </c>
      <c r="AP476" s="81"/>
      <c r="AQ476" s="81"/>
      <c r="AR476" s="7"/>
    </row>
    <row r="477" spans="1:44" s="14" customFormat="1" ht="13.5">
      <c r="A477" s="36">
        <v>19.100000000000001</v>
      </c>
      <c r="B477" s="37"/>
      <c r="C477" s="38" t="s">
        <v>711</v>
      </c>
      <c r="D477" s="48"/>
      <c r="E477" s="41"/>
      <c r="F477" s="40">
        <f>F478</f>
        <v>0.34</v>
      </c>
      <c r="G477" s="40">
        <f t="shared" ref="G477:AN477" si="177">G478</f>
        <v>0.34</v>
      </c>
      <c r="H477" s="40">
        <f t="shared" si="177"/>
        <v>0</v>
      </c>
      <c r="I477" s="40">
        <f t="shared" si="177"/>
        <v>0</v>
      </c>
      <c r="J477" s="40">
        <f t="shared" si="177"/>
        <v>0</v>
      </c>
      <c r="K477" s="40">
        <f t="shared" si="177"/>
        <v>0</v>
      </c>
      <c r="L477" s="40">
        <f t="shared" si="177"/>
        <v>0</v>
      </c>
      <c r="M477" s="40">
        <f t="shared" si="177"/>
        <v>0</v>
      </c>
      <c r="N477" s="40">
        <f t="shared" si="177"/>
        <v>0</v>
      </c>
      <c r="O477" s="40">
        <f t="shared" si="177"/>
        <v>0</v>
      </c>
      <c r="P477" s="40">
        <f t="shared" si="177"/>
        <v>0</v>
      </c>
      <c r="Q477" s="40">
        <f t="shared" si="177"/>
        <v>0</v>
      </c>
      <c r="R477" s="40">
        <f t="shared" si="177"/>
        <v>0</v>
      </c>
      <c r="S477" s="40">
        <f t="shared" si="177"/>
        <v>0</v>
      </c>
      <c r="T477" s="40">
        <f t="shared" si="177"/>
        <v>0</v>
      </c>
      <c r="U477" s="40">
        <f t="shared" si="177"/>
        <v>0</v>
      </c>
      <c r="V477" s="40">
        <f t="shared" si="177"/>
        <v>0</v>
      </c>
      <c r="W477" s="40">
        <f t="shared" si="177"/>
        <v>0</v>
      </c>
      <c r="X477" s="40">
        <f t="shared" si="177"/>
        <v>0</v>
      </c>
      <c r="Y477" s="40">
        <f t="shared" si="177"/>
        <v>0</v>
      </c>
      <c r="Z477" s="40">
        <f t="shared" si="177"/>
        <v>0</v>
      </c>
      <c r="AA477" s="40">
        <f t="shared" si="177"/>
        <v>0</v>
      </c>
      <c r="AB477" s="40">
        <f t="shared" si="177"/>
        <v>0</v>
      </c>
      <c r="AC477" s="40">
        <f t="shared" si="177"/>
        <v>0</v>
      </c>
      <c r="AD477" s="40">
        <f t="shared" si="177"/>
        <v>0</v>
      </c>
      <c r="AE477" s="40">
        <f t="shared" si="177"/>
        <v>0</v>
      </c>
      <c r="AF477" s="40">
        <f t="shared" si="177"/>
        <v>0</v>
      </c>
      <c r="AG477" s="40">
        <f t="shared" si="177"/>
        <v>0</v>
      </c>
      <c r="AH477" s="40">
        <f t="shared" si="177"/>
        <v>0</v>
      </c>
      <c r="AI477" s="40">
        <f t="shared" si="177"/>
        <v>0</v>
      </c>
      <c r="AJ477" s="40" t="str">
        <f t="shared" si="177"/>
        <v>2021</v>
      </c>
      <c r="AK477" s="40">
        <f t="shared" si="177"/>
        <v>0</v>
      </c>
      <c r="AL477" s="40" t="str">
        <f t="shared" si="177"/>
        <v>Chuyển tiếp</v>
      </c>
      <c r="AM477" s="40">
        <f t="shared" si="177"/>
        <v>0.34</v>
      </c>
      <c r="AN477" s="40">
        <f t="shared" si="177"/>
        <v>0</v>
      </c>
      <c r="AO477" s="40"/>
      <c r="AP477" s="41"/>
      <c r="AQ477" s="41"/>
      <c r="AR477" s="13"/>
    </row>
    <row r="478" spans="1:44" ht="25.5">
      <c r="A478" s="1">
        <v>1</v>
      </c>
      <c r="B478" s="1">
        <v>325</v>
      </c>
      <c r="C478" s="22" t="s">
        <v>263</v>
      </c>
      <c r="D478" s="3" t="s">
        <v>7</v>
      </c>
      <c r="E478" s="6" t="s">
        <v>238</v>
      </c>
      <c r="F478" s="4">
        <f>G478+H478</f>
        <v>0.34</v>
      </c>
      <c r="G478" s="113">
        <v>0.34</v>
      </c>
      <c r="H478" s="4"/>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5"/>
      <c r="AJ478" s="5" t="s">
        <v>44</v>
      </c>
      <c r="AK478" s="5"/>
      <c r="AL478" s="6" t="s">
        <v>43</v>
      </c>
      <c r="AM478" s="4">
        <v>0.34</v>
      </c>
      <c r="AN478" s="4"/>
      <c r="AO478" s="6" t="s">
        <v>806</v>
      </c>
      <c r="AP478" s="20"/>
      <c r="AQ478" s="15" t="s">
        <v>619</v>
      </c>
      <c r="AR478" s="21"/>
    </row>
    <row r="479" spans="1:44" s="14" customFormat="1" ht="13.5">
      <c r="A479" s="36">
        <v>19.2</v>
      </c>
      <c r="B479" s="37"/>
      <c r="C479" s="58" t="s">
        <v>725</v>
      </c>
      <c r="D479" s="48"/>
      <c r="E479" s="41"/>
      <c r="F479" s="40">
        <f>F480+F481</f>
        <v>0.58000000000000007</v>
      </c>
      <c r="G479" s="40">
        <f t="shared" ref="G479:AN479" si="178">G480+G481</f>
        <v>0</v>
      </c>
      <c r="H479" s="40">
        <f t="shared" si="178"/>
        <v>0.58000000000000007</v>
      </c>
      <c r="I479" s="40">
        <f t="shared" si="178"/>
        <v>0</v>
      </c>
      <c r="J479" s="40">
        <f t="shared" si="178"/>
        <v>0</v>
      </c>
      <c r="K479" s="40">
        <f t="shared" si="178"/>
        <v>0.33</v>
      </c>
      <c r="L479" s="40">
        <f t="shared" si="178"/>
        <v>0.25</v>
      </c>
      <c r="M479" s="40">
        <f t="shared" si="178"/>
        <v>0</v>
      </c>
      <c r="N479" s="40">
        <f t="shared" si="178"/>
        <v>0</v>
      </c>
      <c r="O479" s="40">
        <f t="shared" si="178"/>
        <v>0</v>
      </c>
      <c r="P479" s="40">
        <f t="shared" si="178"/>
        <v>0</v>
      </c>
      <c r="Q479" s="40">
        <f t="shared" si="178"/>
        <v>0</v>
      </c>
      <c r="R479" s="40">
        <f t="shared" si="178"/>
        <v>0</v>
      </c>
      <c r="S479" s="40">
        <f t="shared" si="178"/>
        <v>0</v>
      </c>
      <c r="T479" s="40">
        <f t="shared" si="178"/>
        <v>0</v>
      </c>
      <c r="U479" s="40">
        <f t="shared" si="178"/>
        <v>0</v>
      </c>
      <c r="V479" s="40">
        <f t="shared" si="178"/>
        <v>0</v>
      </c>
      <c r="W479" s="40">
        <f t="shared" si="178"/>
        <v>0</v>
      </c>
      <c r="X479" s="40">
        <f t="shared" si="178"/>
        <v>0</v>
      </c>
      <c r="Y479" s="40">
        <f t="shared" si="178"/>
        <v>0</v>
      </c>
      <c r="Z479" s="40">
        <f t="shared" si="178"/>
        <v>0</v>
      </c>
      <c r="AA479" s="40">
        <f t="shared" si="178"/>
        <v>0</v>
      </c>
      <c r="AB479" s="40">
        <f t="shared" si="178"/>
        <v>0</v>
      </c>
      <c r="AC479" s="40">
        <f t="shared" si="178"/>
        <v>0</v>
      </c>
      <c r="AD479" s="40">
        <f t="shared" si="178"/>
        <v>0</v>
      </c>
      <c r="AE479" s="40">
        <f t="shared" si="178"/>
        <v>0</v>
      </c>
      <c r="AF479" s="40">
        <f t="shared" si="178"/>
        <v>0</v>
      </c>
      <c r="AG479" s="40">
        <f t="shared" si="178"/>
        <v>0</v>
      </c>
      <c r="AH479" s="40">
        <f t="shared" si="178"/>
        <v>0</v>
      </c>
      <c r="AI479" s="40">
        <f t="shared" si="178"/>
        <v>0</v>
      </c>
      <c r="AJ479" s="40">
        <f t="shared" si="178"/>
        <v>4046</v>
      </c>
      <c r="AK479" s="40">
        <f t="shared" si="178"/>
        <v>0</v>
      </c>
      <c r="AL479" s="40"/>
      <c r="AM479" s="40">
        <f t="shared" si="178"/>
        <v>0.55000000000000004</v>
      </c>
      <c r="AN479" s="40">
        <f t="shared" si="178"/>
        <v>3.0000000000000013E-2</v>
      </c>
      <c r="AO479" s="40"/>
      <c r="AP479" s="41"/>
      <c r="AQ479" s="41"/>
      <c r="AR479" s="13"/>
    </row>
    <row r="480" spans="1:44" s="14" customFormat="1" ht="38.25">
      <c r="A480" s="1">
        <v>1</v>
      </c>
      <c r="B480" s="1">
        <v>326</v>
      </c>
      <c r="C480" s="22" t="s">
        <v>239</v>
      </c>
      <c r="D480" s="3" t="s">
        <v>301</v>
      </c>
      <c r="E480" s="6" t="s">
        <v>238</v>
      </c>
      <c r="F480" s="4">
        <f t="shared" si="175"/>
        <v>0.06</v>
      </c>
      <c r="G480" s="40"/>
      <c r="H480" s="4">
        <v>0.06</v>
      </c>
      <c r="I480" s="39"/>
      <c r="J480" s="48"/>
      <c r="K480" s="48"/>
      <c r="L480" s="3">
        <v>0.06</v>
      </c>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5" t="s">
        <v>58</v>
      </c>
      <c r="AK480" s="5"/>
      <c r="AL480" s="5" t="s">
        <v>670</v>
      </c>
      <c r="AM480" s="4">
        <v>0.05</v>
      </c>
      <c r="AN480" s="4">
        <f>H480-AM480</f>
        <v>9.999999999999995E-3</v>
      </c>
      <c r="AO480" s="5" t="s">
        <v>670</v>
      </c>
      <c r="AP480" s="6"/>
      <c r="AQ480" s="6" t="s">
        <v>668</v>
      </c>
      <c r="AR480" s="6"/>
    </row>
    <row r="481" spans="1:53" ht="15" customHeight="1">
      <c r="A481" s="1">
        <v>2</v>
      </c>
      <c r="B481" s="1">
        <v>327</v>
      </c>
      <c r="C481" s="22" t="s">
        <v>240</v>
      </c>
      <c r="D481" s="3" t="s">
        <v>301</v>
      </c>
      <c r="E481" s="6" t="s">
        <v>238</v>
      </c>
      <c r="F481" s="4">
        <f>G481+H481</f>
        <v>0.52</v>
      </c>
      <c r="G481" s="40"/>
      <c r="H481" s="4">
        <f>SUM(I481:AI481)</f>
        <v>0.52</v>
      </c>
      <c r="I481" s="3"/>
      <c r="J481" s="3"/>
      <c r="K481" s="3">
        <v>0.33</v>
      </c>
      <c r="L481" s="3">
        <v>0.19</v>
      </c>
      <c r="M481" s="3"/>
      <c r="N481" s="3"/>
      <c r="O481" s="3"/>
      <c r="P481" s="3"/>
      <c r="Q481" s="3"/>
      <c r="R481" s="3"/>
      <c r="S481" s="3"/>
      <c r="T481" s="3"/>
      <c r="U481" s="3"/>
      <c r="V481" s="3"/>
      <c r="W481" s="3"/>
      <c r="X481" s="3"/>
      <c r="Y481" s="3"/>
      <c r="Z481" s="3"/>
      <c r="AA481" s="3"/>
      <c r="AB481" s="3"/>
      <c r="AC481" s="3"/>
      <c r="AD481" s="3"/>
      <c r="AE481" s="3"/>
      <c r="AF481" s="3"/>
      <c r="AG481" s="3"/>
      <c r="AH481" s="3"/>
      <c r="AI481" s="3"/>
      <c r="AJ481" s="5" t="s">
        <v>63</v>
      </c>
      <c r="AK481" s="5"/>
      <c r="AL481" s="5" t="s">
        <v>43</v>
      </c>
      <c r="AM481" s="4">
        <v>0.5</v>
      </c>
      <c r="AN481" s="4">
        <f>H481-AM481</f>
        <v>2.0000000000000018E-2</v>
      </c>
      <c r="AO481" s="5"/>
      <c r="AP481" s="6"/>
      <c r="AQ481" s="6"/>
      <c r="AR481" s="7"/>
    </row>
    <row r="482" spans="1:53" s="14" customFormat="1" ht="15" customHeight="1">
      <c r="A482" s="36">
        <v>19.3</v>
      </c>
      <c r="B482" s="86"/>
      <c r="C482" s="38" t="s">
        <v>713</v>
      </c>
      <c r="D482" s="48"/>
      <c r="E482" s="41"/>
      <c r="F482" s="40">
        <f>F483</f>
        <v>1.59</v>
      </c>
      <c r="G482" s="40">
        <f t="shared" ref="G482:AN482" si="179">G483</f>
        <v>0</v>
      </c>
      <c r="H482" s="40">
        <f t="shared" si="179"/>
        <v>1.59</v>
      </c>
      <c r="I482" s="40">
        <f t="shared" si="179"/>
        <v>1.59</v>
      </c>
      <c r="J482" s="40">
        <f t="shared" si="179"/>
        <v>0</v>
      </c>
      <c r="K482" s="40">
        <f t="shared" si="179"/>
        <v>0</v>
      </c>
      <c r="L482" s="40">
        <f t="shared" si="179"/>
        <v>0</v>
      </c>
      <c r="M482" s="40">
        <f t="shared" si="179"/>
        <v>0</v>
      </c>
      <c r="N482" s="40">
        <f t="shared" si="179"/>
        <v>0</v>
      </c>
      <c r="O482" s="40">
        <f t="shared" si="179"/>
        <v>0</v>
      </c>
      <c r="P482" s="40">
        <f t="shared" si="179"/>
        <v>0</v>
      </c>
      <c r="Q482" s="40">
        <f t="shared" si="179"/>
        <v>0</v>
      </c>
      <c r="R482" s="40">
        <f t="shared" si="179"/>
        <v>0</v>
      </c>
      <c r="S482" s="40">
        <f t="shared" si="179"/>
        <v>0</v>
      </c>
      <c r="T482" s="40">
        <f t="shared" si="179"/>
        <v>0</v>
      </c>
      <c r="U482" s="40">
        <f t="shared" si="179"/>
        <v>0</v>
      </c>
      <c r="V482" s="40">
        <f t="shared" si="179"/>
        <v>0</v>
      </c>
      <c r="W482" s="40">
        <f t="shared" si="179"/>
        <v>0</v>
      </c>
      <c r="X482" s="40">
        <f t="shared" si="179"/>
        <v>0</v>
      </c>
      <c r="Y482" s="40">
        <f t="shared" si="179"/>
        <v>0</v>
      </c>
      <c r="Z482" s="40">
        <f t="shared" si="179"/>
        <v>0</v>
      </c>
      <c r="AA482" s="40">
        <f t="shared" si="179"/>
        <v>0</v>
      </c>
      <c r="AB482" s="40">
        <f t="shared" si="179"/>
        <v>0</v>
      </c>
      <c r="AC482" s="40">
        <f t="shared" si="179"/>
        <v>0</v>
      </c>
      <c r="AD482" s="40">
        <f t="shared" si="179"/>
        <v>0</v>
      </c>
      <c r="AE482" s="40">
        <f t="shared" si="179"/>
        <v>0</v>
      </c>
      <c r="AF482" s="40">
        <f t="shared" si="179"/>
        <v>0</v>
      </c>
      <c r="AG482" s="40">
        <f t="shared" si="179"/>
        <v>0</v>
      </c>
      <c r="AH482" s="40">
        <f t="shared" si="179"/>
        <v>0</v>
      </c>
      <c r="AI482" s="40">
        <f t="shared" si="179"/>
        <v>0</v>
      </c>
      <c r="AJ482" s="40"/>
      <c r="AK482" s="40"/>
      <c r="AL482" s="40"/>
      <c r="AM482" s="40">
        <f t="shared" si="179"/>
        <v>0</v>
      </c>
      <c r="AN482" s="40">
        <f t="shared" si="179"/>
        <v>1.59</v>
      </c>
      <c r="AO482" s="40"/>
      <c r="AP482" s="41"/>
      <c r="AQ482" s="41"/>
      <c r="AR482" s="41"/>
    </row>
    <row r="483" spans="1:53" ht="15" customHeight="1">
      <c r="A483" s="1">
        <v>1</v>
      </c>
      <c r="B483" s="1"/>
      <c r="C483" s="22" t="s">
        <v>696</v>
      </c>
      <c r="D483" s="3" t="s">
        <v>279</v>
      </c>
      <c r="E483" s="6" t="s">
        <v>238</v>
      </c>
      <c r="F483" s="4">
        <f>G483+H483</f>
        <v>1.59</v>
      </c>
      <c r="G483" s="40"/>
      <c r="H483" s="4">
        <f>SUM(I483:AI483)</f>
        <v>1.59</v>
      </c>
      <c r="I483" s="3">
        <v>1.59</v>
      </c>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5"/>
      <c r="AK483" s="5"/>
      <c r="AL483" s="5" t="s">
        <v>667</v>
      </c>
      <c r="AM483" s="4"/>
      <c r="AN483" s="4">
        <f>H483-AM483</f>
        <v>1.59</v>
      </c>
      <c r="AO483" s="5"/>
      <c r="AP483" s="6"/>
      <c r="AQ483" s="6"/>
      <c r="AR483" s="7"/>
    </row>
    <row r="484" spans="1:53" s="47" customFormat="1" ht="15" customHeight="1">
      <c r="A484" s="86" t="s">
        <v>756</v>
      </c>
      <c r="B484" s="86"/>
      <c r="C484" s="35" t="s">
        <v>29</v>
      </c>
      <c r="D484" s="84"/>
      <c r="E484" s="84"/>
      <c r="F484" s="83">
        <f>F485+F488</f>
        <v>10.11</v>
      </c>
      <c r="G484" s="83">
        <f t="shared" ref="G484:AN484" si="180">G485+G488</f>
        <v>0</v>
      </c>
      <c r="H484" s="83">
        <f t="shared" si="180"/>
        <v>10.11</v>
      </c>
      <c r="I484" s="83">
        <f t="shared" si="180"/>
        <v>7.67</v>
      </c>
      <c r="J484" s="83">
        <f t="shared" si="180"/>
        <v>0</v>
      </c>
      <c r="K484" s="83">
        <f t="shared" si="180"/>
        <v>0.83000000000000007</v>
      </c>
      <c r="L484" s="83">
        <f t="shared" si="180"/>
        <v>0.84</v>
      </c>
      <c r="M484" s="83">
        <f t="shared" si="180"/>
        <v>0</v>
      </c>
      <c r="N484" s="83">
        <f t="shared" si="180"/>
        <v>0</v>
      </c>
      <c r="O484" s="83">
        <f t="shared" si="180"/>
        <v>0</v>
      </c>
      <c r="P484" s="83">
        <f t="shared" si="180"/>
        <v>0.01</v>
      </c>
      <c r="Q484" s="83">
        <f t="shared" si="180"/>
        <v>0.02</v>
      </c>
      <c r="R484" s="83">
        <f t="shared" si="180"/>
        <v>0</v>
      </c>
      <c r="S484" s="83">
        <f t="shared" si="180"/>
        <v>0</v>
      </c>
      <c r="T484" s="83">
        <f t="shared" si="180"/>
        <v>0</v>
      </c>
      <c r="U484" s="83">
        <f t="shared" si="180"/>
        <v>0.51</v>
      </c>
      <c r="V484" s="83">
        <f t="shared" si="180"/>
        <v>0</v>
      </c>
      <c r="W484" s="83">
        <f t="shared" si="180"/>
        <v>0</v>
      </c>
      <c r="X484" s="83">
        <f t="shared" si="180"/>
        <v>0.23</v>
      </c>
      <c r="Y484" s="83">
        <f t="shared" si="180"/>
        <v>0</v>
      </c>
      <c r="Z484" s="83">
        <f t="shared" si="180"/>
        <v>0</v>
      </c>
      <c r="AA484" s="83">
        <f t="shared" si="180"/>
        <v>0</v>
      </c>
      <c r="AB484" s="83">
        <f t="shared" si="180"/>
        <v>0</v>
      </c>
      <c r="AC484" s="83">
        <f t="shared" si="180"/>
        <v>0</v>
      </c>
      <c r="AD484" s="83">
        <f t="shared" si="180"/>
        <v>0</v>
      </c>
      <c r="AE484" s="83">
        <f t="shared" si="180"/>
        <v>0</v>
      </c>
      <c r="AF484" s="83">
        <f t="shared" si="180"/>
        <v>0</v>
      </c>
      <c r="AG484" s="83">
        <f t="shared" si="180"/>
        <v>0</v>
      </c>
      <c r="AH484" s="83">
        <f t="shared" si="180"/>
        <v>0</v>
      </c>
      <c r="AI484" s="83">
        <f t="shared" si="180"/>
        <v>0</v>
      </c>
      <c r="AJ484" s="83">
        <f t="shared" si="180"/>
        <v>0</v>
      </c>
      <c r="AK484" s="83">
        <f t="shared" si="180"/>
        <v>0</v>
      </c>
      <c r="AL484" s="83">
        <f t="shared" si="180"/>
        <v>0</v>
      </c>
      <c r="AM484" s="83">
        <f t="shared" si="180"/>
        <v>0.79</v>
      </c>
      <c r="AN484" s="83">
        <f t="shared" si="180"/>
        <v>9.32</v>
      </c>
      <c r="AO484" s="83">
        <f t="shared" ref="AO484" si="181">AO485+AO488</f>
        <v>0</v>
      </c>
      <c r="AP484" s="81" t="s">
        <v>582</v>
      </c>
      <c r="AQ484" s="81"/>
      <c r="AR484" s="7"/>
    </row>
    <row r="485" spans="1:53" s="14" customFormat="1" ht="15" customHeight="1">
      <c r="A485" s="36">
        <v>20.100000000000001</v>
      </c>
      <c r="B485" s="86"/>
      <c r="C485" s="38" t="s">
        <v>711</v>
      </c>
      <c r="D485" s="48"/>
      <c r="E485" s="48"/>
      <c r="F485" s="40">
        <f>G485+H485</f>
        <v>0.79</v>
      </c>
      <c r="G485" s="40">
        <f>SUM(G486:G487)</f>
        <v>0</v>
      </c>
      <c r="H485" s="40">
        <f t="shared" ref="H485:AN485" si="182">SUM(H486:H487)</f>
        <v>0.79</v>
      </c>
      <c r="I485" s="40">
        <f t="shared" si="182"/>
        <v>0.28000000000000003</v>
      </c>
      <c r="J485" s="40">
        <f t="shared" si="182"/>
        <v>0</v>
      </c>
      <c r="K485" s="40">
        <f t="shared" si="182"/>
        <v>0</v>
      </c>
      <c r="L485" s="40">
        <f t="shared" si="182"/>
        <v>0</v>
      </c>
      <c r="M485" s="40">
        <f t="shared" si="182"/>
        <v>0</v>
      </c>
      <c r="N485" s="40">
        <f t="shared" si="182"/>
        <v>0</v>
      </c>
      <c r="O485" s="40">
        <f t="shared" si="182"/>
        <v>0</v>
      </c>
      <c r="P485" s="40">
        <f t="shared" si="182"/>
        <v>0</v>
      </c>
      <c r="Q485" s="40">
        <f t="shared" si="182"/>
        <v>0</v>
      </c>
      <c r="R485" s="40">
        <f t="shared" si="182"/>
        <v>0</v>
      </c>
      <c r="S485" s="40">
        <f t="shared" si="182"/>
        <v>0</v>
      </c>
      <c r="T485" s="40">
        <f t="shared" si="182"/>
        <v>0</v>
      </c>
      <c r="U485" s="40">
        <f t="shared" si="182"/>
        <v>0.51</v>
      </c>
      <c r="V485" s="40">
        <f t="shared" si="182"/>
        <v>0</v>
      </c>
      <c r="W485" s="40">
        <f t="shared" si="182"/>
        <v>0</v>
      </c>
      <c r="X485" s="40">
        <f t="shared" si="182"/>
        <v>0</v>
      </c>
      <c r="Y485" s="40">
        <f t="shared" si="182"/>
        <v>0</v>
      </c>
      <c r="Z485" s="40">
        <f t="shared" si="182"/>
        <v>0</v>
      </c>
      <c r="AA485" s="40">
        <f t="shared" si="182"/>
        <v>0</v>
      </c>
      <c r="AB485" s="40">
        <f t="shared" si="182"/>
        <v>0</v>
      </c>
      <c r="AC485" s="40">
        <f t="shared" si="182"/>
        <v>0</v>
      </c>
      <c r="AD485" s="40">
        <f t="shared" si="182"/>
        <v>0</v>
      </c>
      <c r="AE485" s="40">
        <f t="shared" si="182"/>
        <v>0</v>
      </c>
      <c r="AF485" s="40">
        <f t="shared" si="182"/>
        <v>0</v>
      </c>
      <c r="AG485" s="40">
        <f t="shared" si="182"/>
        <v>0</v>
      </c>
      <c r="AH485" s="40">
        <f t="shared" si="182"/>
        <v>0</v>
      </c>
      <c r="AI485" s="40">
        <f t="shared" si="182"/>
        <v>0</v>
      </c>
      <c r="AJ485" s="40">
        <f t="shared" si="182"/>
        <v>0</v>
      </c>
      <c r="AK485" s="40">
        <f t="shared" si="182"/>
        <v>0</v>
      </c>
      <c r="AL485" s="40">
        <f t="shared" si="182"/>
        <v>0</v>
      </c>
      <c r="AM485" s="40">
        <f t="shared" si="182"/>
        <v>0.79</v>
      </c>
      <c r="AN485" s="40">
        <f t="shared" si="182"/>
        <v>0</v>
      </c>
      <c r="AO485" s="40">
        <f t="shared" ref="AO485" si="183">SUM(AO486:AO487)</f>
        <v>0</v>
      </c>
      <c r="AP485" s="41"/>
      <c r="AQ485" s="41"/>
      <c r="AR485" s="13"/>
    </row>
    <row r="486" spans="1:53" ht="15" customHeight="1">
      <c r="A486" s="1">
        <v>1</v>
      </c>
      <c r="B486" s="1">
        <v>328</v>
      </c>
      <c r="C486" s="2" t="s">
        <v>390</v>
      </c>
      <c r="D486" s="3" t="s">
        <v>296</v>
      </c>
      <c r="E486" s="3" t="s">
        <v>103</v>
      </c>
      <c r="F486" s="4">
        <f t="shared" ref="F486:F506" si="184">G486+H486</f>
        <v>0.51</v>
      </c>
      <c r="G486" s="4"/>
      <c r="H486" s="4">
        <f t="shared" ref="H486:H506" si="185">SUM(I486:AI486)</f>
        <v>0.51</v>
      </c>
      <c r="I486" s="3"/>
      <c r="J486" s="3"/>
      <c r="K486" s="3"/>
      <c r="L486" s="3"/>
      <c r="M486" s="3"/>
      <c r="N486" s="3"/>
      <c r="O486" s="3"/>
      <c r="P486" s="3"/>
      <c r="Q486" s="3"/>
      <c r="R486" s="3"/>
      <c r="S486" s="3"/>
      <c r="T486" s="3"/>
      <c r="U486" s="3">
        <v>0.51</v>
      </c>
      <c r="V486" s="3"/>
      <c r="W486" s="3"/>
      <c r="X486" s="3"/>
      <c r="Y486" s="3"/>
      <c r="Z486" s="3"/>
      <c r="AA486" s="3"/>
      <c r="AB486" s="3"/>
      <c r="AC486" s="3"/>
      <c r="AD486" s="3"/>
      <c r="AE486" s="3"/>
      <c r="AF486" s="3"/>
      <c r="AG486" s="3"/>
      <c r="AH486" s="3"/>
      <c r="AI486" s="3"/>
      <c r="AJ486" s="5" t="s">
        <v>62</v>
      </c>
      <c r="AK486" s="5" t="s">
        <v>63</v>
      </c>
      <c r="AL486" s="6" t="s">
        <v>43</v>
      </c>
      <c r="AM486" s="4">
        <v>0.51</v>
      </c>
      <c r="AN486" s="4">
        <f>H486-AM486</f>
        <v>0</v>
      </c>
      <c r="AO486" s="6"/>
      <c r="AP486" s="6"/>
      <c r="AQ486" s="6"/>
      <c r="AR486" s="7"/>
    </row>
    <row r="487" spans="1:53" ht="15" customHeight="1">
      <c r="A487" s="1">
        <v>2</v>
      </c>
      <c r="B487" s="1">
        <v>76</v>
      </c>
      <c r="C487" s="2" t="s">
        <v>389</v>
      </c>
      <c r="D487" s="3" t="s">
        <v>257</v>
      </c>
      <c r="E487" s="3" t="s">
        <v>103</v>
      </c>
      <c r="F487" s="4">
        <f>G487+H487</f>
        <v>0.28000000000000003</v>
      </c>
      <c r="G487" s="4"/>
      <c r="H487" s="4">
        <f>SUM(I487:AI487)</f>
        <v>0.28000000000000003</v>
      </c>
      <c r="I487" s="3">
        <v>0.28000000000000003</v>
      </c>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5" t="s">
        <v>42</v>
      </c>
      <c r="AK487" s="5"/>
      <c r="AL487" s="6" t="s">
        <v>43</v>
      </c>
      <c r="AM487" s="4">
        <v>0.28000000000000003</v>
      </c>
      <c r="AN487" s="4">
        <f>H487-AM487</f>
        <v>0</v>
      </c>
      <c r="AO487" s="6"/>
      <c r="AP487" s="6"/>
      <c r="AQ487" s="6"/>
      <c r="AR487" s="7"/>
    </row>
    <row r="488" spans="1:53" s="14" customFormat="1" ht="13.5">
      <c r="A488" s="36">
        <v>20.2</v>
      </c>
      <c r="B488" s="37"/>
      <c r="C488" s="49" t="s">
        <v>713</v>
      </c>
      <c r="D488" s="41"/>
      <c r="E488" s="48"/>
      <c r="F488" s="40">
        <f>G488+H488</f>
        <v>9.32</v>
      </c>
      <c r="G488" s="40">
        <f t="shared" ref="G488:AN488" si="186">SUM(G489:G506)</f>
        <v>0</v>
      </c>
      <c r="H488" s="40">
        <f t="shared" si="186"/>
        <v>9.32</v>
      </c>
      <c r="I488" s="40">
        <f t="shared" si="186"/>
        <v>7.39</v>
      </c>
      <c r="J488" s="40">
        <f t="shared" si="186"/>
        <v>0</v>
      </c>
      <c r="K488" s="40">
        <f t="shared" si="186"/>
        <v>0.83000000000000007</v>
      </c>
      <c r="L488" s="40">
        <f t="shared" si="186"/>
        <v>0.84</v>
      </c>
      <c r="M488" s="40">
        <f t="shared" si="186"/>
        <v>0</v>
      </c>
      <c r="N488" s="40">
        <f t="shared" si="186"/>
        <v>0</v>
      </c>
      <c r="O488" s="40">
        <f t="shared" si="186"/>
        <v>0</v>
      </c>
      <c r="P488" s="40">
        <f t="shared" si="186"/>
        <v>0.01</v>
      </c>
      <c r="Q488" s="40">
        <f t="shared" si="186"/>
        <v>0.02</v>
      </c>
      <c r="R488" s="40">
        <f t="shared" si="186"/>
        <v>0</v>
      </c>
      <c r="S488" s="40">
        <f t="shared" si="186"/>
        <v>0</v>
      </c>
      <c r="T488" s="40">
        <f t="shared" si="186"/>
        <v>0</v>
      </c>
      <c r="U488" s="40">
        <f t="shared" si="186"/>
        <v>0</v>
      </c>
      <c r="V488" s="40">
        <f t="shared" si="186"/>
        <v>0</v>
      </c>
      <c r="W488" s="40">
        <f t="shared" si="186"/>
        <v>0</v>
      </c>
      <c r="X488" s="40">
        <f t="shared" si="186"/>
        <v>0.23</v>
      </c>
      <c r="Y488" s="40">
        <f t="shared" si="186"/>
        <v>0</v>
      </c>
      <c r="Z488" s="40">
        <f t="shared" si="186"/>
        <v>0</v>
      </c>
      <c r="AA488" s="40">
        <f t="shared" si="186"/>
        <v>0</v>
      </c>
      <c r="AB488" s="40">
        <f t="shared" si="186"/>
        <v>0</v>
      </c>
      <c r="AC488" s="40">
        <f t="shared" si="186"/>
        <v>0</v>
      </c>
      <c r="AD488" s="40">
        <f t="shared" si="186"/>
        <v>0</v>
      </c>
      <c r="AE488" s="40">
        <f t="shared" si="186"/>
        <v>0</v>
      </c>
      <c r="AF488" s="40">
        <f t="shared" si="186"/>
        <v>0</v>
      </c>
      <c r="AG488" s="40">
        <f t="shared" si="186"/>
        <v>0</v>
      </c>
      <c r="AH488" s="40">
        <f t="shared" si="186"/>
        <v>0</v>
      </c>
      <c r="AI488" s="40">
        <f t="shared" si="186"/>
        <v>0</v>
      </c>
      <c r="AJ488" s="40">
        <f t="shared" si="186"/>
        <v>0</v>
      </c>
      <c r="AK488" s="40">
        <f t="shared" si="186"/>
        <v>0</v>
      </c>
      <c r="AL488" s="40">
        <f t="shared" si="186"/>
        <v>0</v>
      </c>
      <c r="AM488" s="40">
        <f t="shared" si="186"/>
        <v>0</v>
      </c>
      <c r="AN488" s="40">
        <f t="shared" si="186"/>
        <v>9.32</v>
      </c>
      <c r="AO488" s="40">
        <f t="shared" ref="AO488" si="187">SUM(AO489:AO506)</f>
        <v>0</v>
      </c>
      <c r="AP488" s="41"/>
      <c r="AQ488" s="73"/>
      <c r="AR488" s="13"/>
    </row>
    <row r="489" spans="1:53" ht="15" customHeight="1">
      <c r="A489" s="1">
        <v>1</v>
      </c>
      <c r="B489" s="1">
        <v>330</v>
      </c>
      <c r="C489" s="2" t="s">
        <v>405</v>
      </c>
      <c r="D489" s="3" t="s">
        <v>262</v>
      </c>
      <c r="E489" s="3" t="s">
        <v>103</v>
      </c>
      <c r="F489" s="4">
        <f t="shared" ref="F489:F498" si="188">G489+H489</f>
        <v>0.5</v>
      </c>
      <c r="G489" s="4"/>
      <c r="H489" s="4">
        <f t="shared" ref="H489:H498" si="189">SUM(I489:AI489)</f>
        <v>0.5</v>
      </c>
      <c r="I489" s="3">
        <v>0.5</v>
      </c>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5" t="s">
        <v>346</v>
      </c>
      <c r="AK489" s="5"/>
      <c r="AL489" s="5" t="s">
        <v>757</v>
      </c>
      <c r="AM489" s="4"/>
      <c r="AN489" s="4">
        <f t="shared" ref="AN489:AN506" si="190">H489-AM489</f>
        <v>0.5</v>
      </c>
      <c r="AO489" s="5"/>
      <c r="AP489" s="6"/>
      <c r="AQ489" s="15" t="s">
        <v>516</v>
      </c>
      <c r="AR489" s="7"/>
    </row>
    <row r="490" spans="1:53" ht="15" customHeight="1">
      <c r="A490" s="1">
        <v>2</v>
      </c>
      <c r="B490" s="1">
        <v>331</v>
      </c>
      <c r="C490" s="2" t="s">
        <v>406</v>
      </c>
      <c r="D490" s="6" t="s">
        <v>320</v>
      </c>
      <c r="E490" s="3" t="s">
        <v>103</v>
      </c>
      <c r="F490" s="4">
        <f t="shared" si="188"/>
        <v>0.6</v>
      </c>
      <c r="G490" s="4"/>
      <c r="H490" s="4">
        <f t="shared" si="189"/>
        <v>0.6</v>
      </c>
      <c r="I490" s="3"/>
      <c r="J490" s="3"/>
      <c r="K490" s="3"/>
      <c r="L490" s="3">
        <v>0.6</v>
      </c>
      <c r="M490" s="3"/>
      <c r="N490" s="3"/>
      <c r="O490" s="3"/>
      <c r="P490" s="3"/>
      <c r="Q490" s="3"/>
      <c r="R490" s="3"/>
      <c r="S490" s="3"/>
      <c r="T490" s="3"/>
      <c r="U490" s="3"/>
      <c r="V490" s="3"/>
      <c r="W490" s="3"/>
      <c r="X490" s="3"/>
      <c r="Y490" s="3"/>
      <c r="Z490" s="3"/>
      <c r="AA490" s="3"/>
      <c r="AB490" s="3"/>
      <c r="AC490" s="3"/>
      <c r="AD490" s="3"/>
      <c r="AE490" s="3"/>
      <c r="AF490" s="3"/>
      <c r="AG490" s="3"/>
      <c r="AH490" s="3"/>
      <c r="AI490" s="3"/>
      <c r="AJ490" s="5" t="s">
        <v>347</v>
      </c>
      <c r="AK490" s="5"/>
      <c r="AL490" s="5" t="s">
        <v>757</v>
      </c>
      <c r="AM490" s="4"/>
      <c r="AN490" s="4">
        <f t="shared" si="190"/>
        <v>0.6</v>
      </c>
      <c r="AO490" s="5"/>
      <c r="AP490" s="6"/>
      <c r="AQ490" s="15" t="s">
        <v>516</v>
      </c>
      <c r="AR490" s="7"/>
    </row>
    <row r="491" spans="1:53" ht="15" customHeight="1">
      <c r="A491" s="1">
        <v>3</v>
      </c>
      <c r="B491" s="1">
        <v>332</v>
      </c>
      <c r="C491" s="2" t="s">
        <v>407</v>
      </c>
      <c r="D491" s="6" t="s">
        <v>321</v>
      </c>
      <c r="E491" s="3" t="s">
        <v>103</v>
      </c>
      <c r="F491" s="4">
        <f t="shared" si="188"/>
        <v>0.5</v>
      </c>
      <c r="G491" s="4"/>
      <c r="H491" s="4">
        <f t="shared" si="189"/>
        <v>0.5</v>
      </c>
      <c r="I491" s="3">
        <v>0.5</v>
      </c>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5" t="s">
        <v>348</v>
      </c>
      <c r="AK491" s="5"/>
      <c r="AL491" s="5" t="s">
        <v>757</v>
      </c>
      <c r="AM491" s="4"/>
      <c r="AN491" s="4">
        <f t="shared" si="190"/>
        <v>0.5</v>
      </c>
      <c r="AO491" s="5"/>
      <c r="AP491" s="6"/>
      <c r="AQ491" s="15" t="s">
        <v>516</v>
      </c>
      <c r="AR491" s="7"/>
    </row>
    <row r="492" spans="1:53" ht="15" customHeight="1">
      <c r="A492" s="1">
        <v>4</v>
      </c>
      <c r="B492" s="1">
        <v>335</v>
      </c>
      <c r="C492" s="2" t="s">
        <v>410</v>
      </c>
      <c r="D492" s="3" t="s">
        <v>7</v>
      </c>
      <c r="E492" s="3" t="s">
        <v>103</v>
      </c>
      <c r="F492" s="4">
        <f t="shared" si="188"/>
        <v>0.52</v>
      </c>
      <c r="G492" s="4"/>
      <c r="H492" s="4">
        <f t="shared" si="189"/>
        <v>0.52</v>
      </c>
      <c r="I492" s="3"/>
      <c r="J492" s="3"/>
      <c r="K492" s="3">
        <v>0.52</v>
      </c>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5" t="s">
        <v>351</v>
      </c>
      <c r="AK492" s="5"/>
      <c r="AL492" s="5" t="s">
        <v>757</v>
      </c>
      <c r="AM492" s="4"/>
      <c r="AN492" s="4">
        <f t="shared" si="190"/>
        <v>0.52</v>
      </c>
      <c r="AO492" s="5"/>
      <c r="AP492" s="6"/>
      <c r="AQ492" s="15" t="s">
        <v>516</v>
      </c>
      <c r="AR492" s="7"/>
    </row>
    <row r="493" spans="1:53" ht="15" customHeight="1">
      <c r="A493" s="1">
        <v>5</v>
      </c>
      <c r="B493" s="1">
        <v>336</v>
      </c>
      <c r="C493" s="2" t="s">
        <v>411</v>
      </c>
      <c r="D493" s="6" t="s">
        <v>323</v>
      </c>
      <c r="E493" s="3" t="s">
        <v>103</v>
      </c>
      <c r="F493" s="4">
        <f t="shared" si="188"/>
        <v>0.59</v>
      </c>
      <c r="G493" s="4"/>
      <c r="H493" s="4">
        <f t="shared" si="189"/>
        <v>0.59</v>
      </c>
      <c r="I493" s="3">
        <v>0.59</v>
      </c>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5" t="s">
        <v>352</v>
      </c>
      <c r="AK493" s="5"/>
      <c r="AL493" s="5" t="s">
        <v>757</v>
      </c>
      <c r="AM493" s="4"/>
      <c r="AN493" s="4">
        <f t="shared" si="190"/>
        <v>0.59</v>
      </c>
      <c r="AO493" s="5"/>
      <c r="AP493" s="6"/>
      <c r="AQ493" s="15" t="s">
        <v>516</v>
      </c>
      <c r="AR493" s="7"/>
      <c r="BA493" s="16"/>
    </row>
    <row r="494" spans="1:53" ht="15" customHeight="1">
      <c r="A494" s="1">
        <v>6</v>
      </c>
      <c r="B494" s="1">
        <v>339</v>
      </c>
      <c r="C494" s="2" t="s">
        <v>414</v>
      </c>
      <c r="D494" s="6" t="s">
        <v>329</v>
      </c>
      <c r="E494" s="3" t="s">
        <v>103</v>
      </c>
      <c r="F494" s="4">
        <f t="shared" si="188"/>
        <v>0.5</v>
      </c>
      <c r="G494" s="4"/>
      <c r="H494" s="4">
        <f t="shared" si="189"/>
        <v>0.5</v>
      </c>
      <c r="I494" s="3">
        <v>0.5</v>
      </c>
      <c r="J494" s="3"/>
      <c r="K494" s="3"/>
      <c r="L494" s="17"/>
      <c r="M494" s="18"/>
      <c r="N494" s="18"/>
      <c r="O494" s="18"/>
      <c r="P494" s="18"/>
      <c r="Q494" s="18"/>
      <c r="R494" s="18"/>
      <c r="S494" s="18"/>
      <c r="T494" s="19"/>
      <c r="U494" s="3"/>
      <c r="V494" s="3"/>
      <c r="W494" s="3"/>
      <c r="X494" s="3"/>
      <c r="Y494" s="3"/>
      <c r="Z494" s="3"/>
      <c r="AA494" s="3"/>
      <c r="AB494" s="3"/>
      <c r="AC494" s="3"/>
      <c r="AD494" s="3"/>
      <c r="AE494" s="3"/>
      <c r="AF494" s="3"/>
      <c r="AG494" s="3"/>
      <c r="AH494" s="3"/>
      <c r="AI494" s="3"/>
      <c r="AJ494" s="5" t="s">
        <v>355</v>
      </c>
      <c r="AK494" s="5"/>
      <c r="AL494" s="5" t="s">
        <v>757</v>
      </c>
      <c r="AM494" s="4"/>
      <c r="AN494" s="4">
        <f t="shared" si="190"/>
        <v>0.5</v>
      </c>
      <c r="AO494" s="5"/>
      <c r="AP494" s="6"/>
      <c r="AQ494" s="15" t="s">
        <v>516</v>
      </c>
      <c r="AR494" s="7"/>
    </row>
    <row r="495" spans="1:53" ht="15" customHeight="1">
      <c r="A495" s="1">
        <v>7</v>
      </c>
      <c r="B495" s="1">
        <v>340</v>
      </c>
      <c r="C495" s="2" t="s">
        <v>415</v>
      </c>
      <c r="D495" s="6" t="s">
        <v>330</v>
      </c>
      <c r="E495" s="3" t="s">
        <v>103</v>
      </c>
      <c r="F495" s="4">
        <f t="shared" si="188"/>
        <v>0.51</v>
      </c>
      <c r="G495" s="4"/>
      <c r="H495" s="4">
        <f t="shared" si="189"/>
        <v>0.51</v>
      </c>
      <c r="I495" s="3">
        <v>0.51</v>
      </c>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5" t="s">
        <v>356</v>
      </c>
      <c r="AK495" s="5"/>
      <c r="AL495" s="5" t="s">
        <v>757</v>
      </c>
      <c r="AM495" s="4"/>
      <c r="AN495" s="4">
        <f t="shared" si="190"/>
        <v>0.51</v>
      </c>
      <c r="AO495" s="5"/>
      <c r="AP495" s="6"/>
      <c r="AQ495" s="15" t="s">
        <v>516</v>
      </c>
      <c r="AR495" s="7"/>
    </row>
    <row r="496" spans="1:53" ht="15" customHeight="1">
      <c r="A496" s="1">
        <v>8</v>
      </c>
      <c r="B496" s="1">
        <v>341</v>
      </c>
      <c r="C496" s="2" t="s">
        <v>416</v>
      </c>
      <c r="D496" s="6" t="s">
        <v>331</v>
      </c>
      <c r="E496" s="3" t="s">
        <v>103</v>
      </c>
      <c r="F496" s="4">
        <f t="shared" si="188"/>
        <v>0.71</v>
      </c>
      <c r="G496" s="4"/>
      <c r="H496" s="4">
        <f t="shared" si="189"/>
        <v>0.71</v>
      </c>
      <c r="I496" s="3">
        <v>0.71</v>
      </c>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5" t="s">
        <v>357</v>
      </c>
      <c r="AK496" s="5"/>
      <c r="AL496" s="5" t="s">
        <v>757</v>
      </c>
      <c r="AM496" s="4"/>
      <c r="AN496" s="4">
        <f t="shared" si="190"/>
        <v>0.71</v>
      </c>
      <c r="AO496" s="5"/>
      <c r="AP496" s="6"/>
      <c r="AQ496" s="15" t="s">
        <v>516</v>
      </c>
      <c r="AR496" s="7"/>
    </row>
    <row r="497" spans="1:45" ht="15" customHeight="1">
      <c r="A497" s="1">
        <v>9</v>
      </c>
      <c r="B497" s="1">
        <v>342</v>
      </c>
      <c r="C497" s="2" t="s">
        <v>417</v>
      </c>
      <c r="D497" s="6" t="s">
        <v>301</v>
      </c>
      <c r="E497" s="3" t="s">
        <v>103</v>
      </c>
      <c r="F497" s="4">
        <f t="shared" si="188"/>
        <v>0.5</v>
      </c>
      <c r="G497" s="4"/>
      <c r="H497" s="4">
        <f t="shared" si="189"/>
        <v>0.5</v>
      </c>
      <c r="I497" s="3"/>
      <c r="J497" s="3"/>
      <c r="K497" s="3">
        <v>0.26</v>
      </c>
      <c r="L497" s="3">
        <v>0.24</v>
      </c>
      <c r="M497" s="3"/>
      <c r="N497" s="3"/>
      <c r="O497" s="3"/>
      <c r="P497" s="3"/>
      <c r="Q497" s="3"/>
      <c r="R497" s="3"/>
      <c r="S497" s="3"/>
      <c r="T497" s="3"/>
      <c r="U497" s="3"/>
      <c r="V497" s="3"/>
      <c r="W497" s="3"/>
      <c r="X497" s="3"/>
      <c r="Y497" s="3"/>
      <c r="Z497" s="3"/>
      <c r="AA497" s="3"/>
      <c r="AB497" s="3"/>
      <c r="AC497" s="3"/>
      <c r="AD497" s="3"/>
      <c r="AE497" s="3"/>
      <c r="AF497" s="3"/>
      <c r="AG497" s="3"/>
      <c r="AH497" s="3"/>
      <c r="AI497" s="3"/>
      <c r="AJ497" s="5" t="s">
        <v>351</v>
      </c>
      <c r="AK497" s="5"/>
      <c r="AL497" s="5" t="s">
        <v>757</v>
      </c>
      <c r="AM497" s="4"/>
      <c r="AN497" s="4">
        <f t="shared" si="190"/>
        <v>0.5</v>
      </c>
      <c r="AO497" s="5"/>
      <c r="AP497" s="6"/>
      <c r="AQ497" s="15" t="s">
        <v>516</v>
      </c>
      <c r="AR497" s="7"/>
    </row>
    <row r="498" spans="1:45" ht="15" customHeight="1">
      <c r="A498" s="1">
        <v>10</v>
      </c>
      <c r="B498" s="1">
        <v>343</v>
      </c>
      <c r="C498" s="2" t="s">
        <v>418</v>
      </c>
      <c r="D498" s="6" t="s">
        <v>281</v>
      </c>
      <c r="E498" s="3" t="s">
        <v>103</v>
      </c>
      <c r="F498" s="4">
        <f t="shared" si="188"/>
        <v>0.5</v>
      </c>
      <c r="G498" s="4"/>
      <c r="H498" s="4">
        <f t="shared" si="189"/>
        <v>0.5</v>
      </c>
      <c r="I498" s="3">
        <v>0.5</v>
      </c>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5" t="s">
        <v>358</v>
      </c>
      <c r="AK498" s="5"/>
      <c r="AL498" s="5" t="s">
        <v>757</v>
      </c>
      <c r="AM498" s="4"/>
      <c r="AN498" s="4">
        <f t="shared" si="190"/>
        <v>0.5</v>
      </c>
      <c r="AO498" s="5"/>
      <c r="AP498" s="6"/>
      <c r="AQ498" s="15" t="s">
        <v>516</v>
      </c>
      <c r="AR498" s="7"/>
    </row>
    <row r="499" spans="1:45" ht="15" customHeight="1">
      <c r="A499" s="1">
        <v>11</v>
      </c>
      <c r="B499" s="1">
        <v>333</v>
      </c>
      <c r="C499" s="2" t="s">
        <v>408</v>
      </c>
      <c r="D499" s="6" t="s">
        <v>326</v>
      </c>
      <c r="E499" s="3" t="s">
        <v>103</v>
      </c>
      <c r="F499" s="4">
        <f>G499+H499</f>
        <v>0.66</v>
      </c>
      <c r="G499" s="4"/>
      <c r="H499" s="4">
        <f>SUM(I499:AI499)</f>
        <v>0.66</v>
      </c>
      <c r="I499" s="3">
        <v>0.66</v>
      </c>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5" t="s">
        <v>349</v>
      </c>
      <c r="AK499" s="5"/>
      <c r="AL499" s="5" t="s">
        <v>757</v>
      </c>
      <c r="AM499" s="4"/>
      <c r="AN499" s="4">
        <f t="shared" si="190"/>
        <v>0.66</v>
      </c>
      <c r="AO499" s="5"/>
      <c r="AP499" s="6"/>
      <c r="AQ499" s="20" t="s">
        <v>701</v>
      </c>
      <c r="AR499" s="20"/>
    </row>
    <row r="500" spans="1:45" ht="15" customHeight="1">
      <c r="A500" s="1">
        <v>12</v>
      </c>
      <c r="B500" s="1">
        <v>334</v>
      </c>
      <c r="C500" s="2" t="s">
        <v>409</v>
      </c>
      <c r="D500" s="6" t="s">
        <v>327</v>
      </c>
      <c r="E500" s="3" t="s">
        <v>103</v>
      </c>
      <c r="F500" s="4">
        <f>G500+H500</f>
        <v>0.36</v>
      </c>
      <c r="G500" s="4"/>
      <c r="H500" s="4">
        <f>SUM(I500:AI500)</f>
        <v>0.36</v>
      </c>
      <c r="I500" s="3">
        <v>0.36</v>
      </c>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5" t="s">
        <v>350</v>
      </c>
      <c r="AK500" s="5"/>
      <c r="AL500" s="5" t="s">
        <v>757</v>
      </c>
      <c r="AM500" s="4"/>
      <c r="AN500" s="4">
        <f t="shared" si="190"/>
        <v>0.36</v>
      </c>
      <c r="AO500" s="5"/>
      <c r="AP500" s="21"/>
      <c r="AQ500" s="6" t="s">
        <v>515</v>
      </c>
      <c r="AR500" s="7"/>
    </row>
    <row r="501" spans="1:45" ht="15" customHeight="1">
      <c r="A501" s="1">
        <v>13</v>
      </c>
      <c r="B501" s="1">
        <v>337</v>
      </c>
      <c r="C501" s="2" t="s">
        <v>412</v>
      </c>
      <c r="D501" s="6" t="s">
        <v>279</v>
      </c>
      <c r="E501" s="3" t="s">
        <v>103</v>
      </c>
      <c r="F501" s="4">
        <f>G501+H501</f>
        <v>0.57999999999999996</v>
      </c>
      <c r="G501" s="4"/>
      <c r="H501" s="4">
        <f>SUM(I501:AI501)</f>
        <v>0.57999999999999996</v>
      </c>
      <c r="I501" s="3">
        <v>0.57999999999999996</v>
      </c>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5" t="s">
        <v>353</v>
      </c>
      <c r="AK501" s="5"/>
      <c r="AL501" s="5" t="s">
        <v>757</v>
      </c>
      <c r="AM501" s="4"/>
      <c r="AN501" s="4">
        <f t="shared" si="190"/>
        <v>0.57999999999999996</v>
      </c>
      <c r="AO501" s="5"/>
      <c r="AP501" s="6"/>
      <c r="AQ501" s="15" t="s">
        <v>709</v>
      </c>
      <c r="AR501" s="7"/>
    </row>
    <row r="502" spans="1:45" ht="15" customHeight="1">
      <c r="A502" s="1">
        <v>14</v>
      </c>
      <c r="B502" s="1">
        <v>329</v>
      </c>
      <c r="C502" s="2" t="s">
        <v>391</v>
      </c>
      <c r="D502" s="3" t="s">
        <v>326</v>
      </c>
      <c r="E502" s="3" t="s">
        <v>103</v>
      </c>
      <c r="F502" s="4">
        <f t="shared" ref="F502:F503" si="191">G502+H502</f>
        <v>0.77</v>
      </c>
      <c r="G502" s="4"/>
      <c r="H502" s="4">
        <f>SUM(I502:AI502)</f>
        <v>0.77</v>
      </c>
      <c r="I502" s="3">
        <v>0.77</v>
      </c>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5"/>
      <c r="AK502" s="5"/>
      <c r="AL502" s="5" t="s">
        <v>385</v>
      </c>
      <c r="AM502" s="4"/>
      <c r="AN502" s="4">
        <f t="shared" si="190"/>
        <v>0.77</v>
      </c>
      <c r="AO502" s="5"/>
      <c r="AP502" s="6"/>
      <c r="AQ502" s="20" t="s">
        <v>701</v>
      </c>
      <c r="AR502" s="20"/>
    </row>
    <row r="503" spans="1:45" ht="15" customHeight="1">
      <c r="A503" s="1">
        <v>15</v>
      </c>
      <c r="B503" s="1"/>
      <c r="C503" s="2" t="s">
        <v>768</v>
      </c>
      <c r="D503" s="3" t="s">
        <v>329</v>
      </c>
      <c r="E503" s="3" t="s">
        <v>103</v>
      </c>
      <c r="F503" s="4">
        <f t="shared" si="191"/>
        <v>0.23</v>
      </c>
      <c r="G503" s="4"/>
      <c r="H503" s="4">
        <f>SUM(I503:AI503)</f>
        <v>0.23</v>
      </c>
      <c r="I503" s="3"/>
      <c r="J503" s="3"/>
      <c r="K503" s="3"/>
      <c r="L503" s="3"/>
      <c r="M503" s="3"/>
      <c r="N503" s="3"/>
      <c r="O503" s="3"/>
      <c r="P503" s="3"/>
      <c r="Q503" s="3"/>
      <c r="R503" s="3"/>
      <c r="S503" s="3"/>
      <c r="T503" s="3"/>
      <c r="U503" s="3"/>
      <c r="V503" s="3"/>
      <c r="W503" s="3"/>
      <c r="X503" s="3">
        <v>0.23</v>
      </c>
      <c r="Y503" s="3"/>
      <c r="Z503" s="3"/>
      <c r="AA503" s="137" t="s">
        <v>776</v>
      </c>
      <c r="AB503" s="138"/>
      <c r="AC503" s="138"/>
      <c r="AD503" s="138"/>
      <c r="AE503" s="138"/>
      <c r="AF503" s="138"/>
      <c r="AG503" s="138"/>
      <c r="AH503" s="139"/>
      <c r="AI503" s="3"/>
      <c r="AJ503" s="5"/>
      <c r="AK503" s="5"/>
      <c r="AL503" s="5" t="s">
        <v>385</v>
      </c>
      <c r="AM503" s="4"/>
      <c r="AN503" s="4">
        <f t="shared" si="190"/>
        <v>0.23</v>
      </c>
      <c r="AO503" s="5"/>
      <c r="AP503" s="6"/>
      <c r="AQ503" s="6"/>
      <c r="AR503" s="20"/>
    </row>
    <row r="504" spans="1:45" ht="15" customHeight="1">
      <c r="A504" s="1">
        <v>16</v>
      </c>
      <c r="B504" s="1"/>
      <c r="C504" s="2" t="s">
        <v>560</v>
      </c>
      <c r="D504" s="6" t="s">
        <v>331</v>
      </c>
      <c r="E504" s="3" t="s">
        <v>103</v>
      </c>
      <c r="F504" s="4">
        <f t="shared" si="184"/>
        <v>0.60000000000000009</v>
      </c>
      <c r="G504" s="4"/>
      <c r="H504" s="4">
        <f t="shared" si="185"/>
        <v>0.60000000000000009</v>
      </c>
      <c r="I504" s="3">
        <v>0.52</v>
      </c>
      <c r="J504" s="3"/>
      <c r="K504" s="3">
        <v>0.05</v>
      </c>
      <c r="L504" s="3"/>
      <c r="M504" s="3"/>
      <c r="N504" s="3"/>
      <c r="O504" s="3"/>
      <c r="P504" s="3">
        <v>0.01</v>
      </c>
      <c r="Q504" s="3">
        <v>0.02</v>
      </c>
      <c r="R504" s="3"/>
      <c r="S504" s="3"/>
      <c r="T504" s="3"/>
      <c r="U504" s="3"/>
      <c r="V504" s="3"/>
      <c r="W504" s="3"/>
      <c r="X504" s="3"/>
      <c r="Y504" s="3"/>
      <c r="Z504" s="3"/>
      <c r="AA504" s="3"/>
      <c r="AB504" s="3"/>
      <c r="AC504" s="3"/>
      <c r="AD504" s="3"/>
      <c r="AE504" s="3"/>
      <c r="AF504" s="3"/>
      <c r="AG504" s="3"/>
      <c r="AH504" s="3"/>
      <c r="AI504" s="3"/>
      <c r="AJ504" s="5"/>
      <c r="AK504" s="5"/>
      <c r="AL504" s="5" t="s">
        <v>385</v>
      </c>
      <c r="AM504" s="4"/>
      <c r="AN504" s="4">
        <f t="shared" si="190"/>
        <v>0.60000000000000009</v>
      </c>
      <c r="AO504" s="5"/>
      <c r="AP504" s="6"/>
      <c r="AQ504" s="15"/>
      <c r="AR504" s="7"/>
    </row>
    <row r="505" spans="1:45" ht="15" customHeight="1">
      <c r="A505" s="1">
        <v>17</v>
      </c>
      <c r="B505" s="1"/>
      <c r="C505" s="2" t="s">
        <v>679</v>
      </c>
      <c r="D505" s="6" t="s">
        <v>323</v>
      </c>
      <c r="E505" s="3" t="s">
        <v>103</v>
      </c>
      <c r="F505" s="4">
        <f t="shared" si="184"/>
        <v>0.12</v>
      </c>
      <c r="G505" s="4"/>
      <c r="H505" s="4">
        <f t="shared" si="185"/>
        <v>0.12</v>
      </c>
      <c r="I505" s="3">
        <v>0.12</v>
      </c>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5"/>
      <c r="AK505" s="5"/>
      <c r="AL505" s="5" t="s">
        <v>667</v>
      </c>
      <c r="AM505" s="4"/>
      <c r="AN505" s="4">
        <f t="shared" si="190"/>
        <v>0.12</v>
      </c>
      <c r="AO505" s="5"/>
      <c r="AP505" s="6"/>
      <c r="AQ505" s="15"/>
      <c r="AR505" s="7"/>
    </row>
    <row r="506" spans="1:45" ht="15" customHeight="1">
      <c r="A506" s="1">
        <v>18</v>
      </c>
      <c r="B506" s="1"/>
      <c r="C506" s="124" t="s">
        <v>767</v>
      </c>
      <c r="D506" s="6" t="s">
        <v>331</v>
      </c>
      <c r="E506" s="3" t="s">
        <v>103</v>
      </c>
      <c r="F506" s="4">
        <f t="shared" si="184"/>
        <v>0.56999999999999995</v>
      </c>
      <c r="G506" s="4"/>
      <c r="H506" s="4">
        <f t="shared" si="185"/>
        <v>0.56999999999999995</v>
      </c>
      <c r="I506" s="3">
        <v>0.56999999999999995</v>
      </c>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5"/>
      <c r="AK506" s="5"/>
      <c r="AL506" s="5" t="s">
        <v>667</v>
      </c>
      <c r="AM506" s="4"/>
      <c r="AN506" s="4">
        <f t="shared" si="190"/>
        <v>0.56999999999999995</v>
      </c>
      <c r="AO506" s="5"/>
      <c r="AP506" s="6"/>
      <c r="AQ506" s="15"/>
      <c r="AR506" s="7"/>
    </row>
    <row r="507" spans="1:45" s="14" customFormat="1" ht="15" customHeight="1">
      <c r="A507" s="36">
        <v>21.1</v>
      </c>
      <c r="B507" s="37"/>
      <c r="C507" s="49" t="s">
        <v>711</v>
      </c>
      <c r="D507" s="48"/>
      <c r="E507" s="41"/>
      <c r="F507" s="40">
        <f>F508</f>
        <v>0.09</v>
      </c>
      <c r="G507" s="40">
        <f t="shared" ref="G507:AN507" si="192">G508</f>
        <v>0</v>
      </c>
      <c r="H507" s="40">
        <f t="shared" si="192"/>
        <v>0.09</v>
      </c>
      <c r="I507" s="40">
        <f t="shared" si="192"/>
        <v>0</v>
      </c>
      <c r="J507" s="40">
        <f t="shared" si="192"/>
        <v>0</v>
      </c>
      <c r="K507" s="40">
        <f t="shared" si="192"/>
        <v>0.09</v>
      </c>
      <c r="L507" s="40">
        <f t="shared" si="192"/>
        <v>0</v>
      </c>
      <c r="M507" s="40">
        <f t="shared" si="192"/>
        <v>0</v>
      </c>
      <c r="N507" s="40">
        <f t="shared" si="192"/>
        <v>0</v>
      </c>
      <c r="O507" s="40">
        <f t="shared" si="192"/>
        <v>0</v>
      </c>
      <c r="P507" s="40">
        <f t="shared" si="192"/>
        <v>0</v>
      </c>
      <c r="Q507" s="40">
        <f t="shared" si="192"/>
        <v>0</v>
      </c>
      <c r="R507" s="40">
        <f t="shared" si="192"/>
        <v>0</v>
      </c>
      <c r="S507" s="40">
        <f t="shared" si="192"/>
        <v>0</v>
      </c>
      <c r="T507" s="40">
        <f t="shared" si="192"/>
        <v>0</v>
      </c>
      <c r="U507" s="40">
        <f t="shared" si="192"/>
        <v>0</v>
      </c>
      <c r="V507" s="40">
        <f t="shared" si="192"/>
        <v>0</v>
      </c>
      <c r="W507" s="40">
        <f t="shared" si="192"/>
        <v>0</v>
      </c>
      <c r="X507" s="40">
        <f t="shared" si="192"/>
        <v>0</v>
      </c>
      <c r="Y507" s="40">
        <f t="shared" si="192"/>
        <v>0</v>
      </c>
      <c r="Z507" s="40">
        <f t="shared" si="192"/>
        <v>0</v>
      </c>
      <c r="AA507" s="40">
        <f t="shared" si="192"/>
        <v>0</v>
      </c>
      <c r="AB507" s="40">
        <f t="shared" si="192"/>
        <v>0</v>
      </c>
      <c r="AC507" s="40">
        <f t="shared" si="192"/>
        <v>0</v>
      </c>
      <c r="AD507" s="40">
        <f t="shared" si="192"/>
        <v>0</v>
      </c>
      <c r="AE507" s="40">
        <f t="shared" si="192"/>
        <v>0</v>
      </c>
      <c r="AF507" s="40">
        <f t="shared" si="192"/>
        <v>0</v>
      </c>
      <c r="AG507" s="40">
        <f t="shared" si="192"/>
        <v>0</v>
      </c>
      <c r="AH507" s="40">
        <f t="shared" si="192"/>
        <v>0</v>
      </c>
      <c r="AI507" s="40">
        <f t="shared" si="192"/>
        <v>0</v>
      </c>
      <c r="AJ507" s="40"/>
      <c r="AK507" s="40"/>
      <c r="AL507" s="40"/>
      <c r="AM507" s="40">
        <f t="shared" si="192"/>
        <v>0.09</v>
      </c>
      <c r="AN507" s="40">
        <f t="shared" si="192"/>
        <v>0</v>
      </c>
      <c r="AO507" s="40"/>
      <c r="AP507" s="41"/>
      <c r="AQ507" s="41"/>
      <c r="AR507" s="13"/>
    </row>
    <row r="508" spans="1:45">
      <c r="A508" s="1">
        <v>1</v>
      </c>
      <c r="B508" s="1">
        <v>344</v>
      </c>
      <c r="C508" s="2" t="s">
        <v>392</v>
      </c>
      <c r="D508" s="3" t="s">
        <v>247</v>
      </c>
      <c r="E508" s="6" t="s">
        <v>157</v>
      </c>
      <c r="F508" s="4">
        <f t="shared" si="175"/>
        <v>0.09</v>
      </c>
      <c r="G508" s="4"/>
      <c r="H508" s="4">
        <f>SUM(I508:AI508)</f>
        <v>0.09</v>
      </c>
      <c r="I508" s="3"/>
      <c r="J508" s="3"/>
      <c r="K508" s="3">
        <v>0.09</v>
      </c>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5" t="s">
        <v>58</v>
      </c>
      <c r="AK508" s="5" t="s">
        <v>63</v>
      </c>
      <c r="AL508" s="6" t="s">
        <v>43</v>
      </c>
      <c r="AM508" s="4">
        <v>0.09</v>
      </c>
      <c r="AN508" s="4">
        <f>H508-AM508</f>
        <v>0</v>
      </c>
      <c r="AO508" s="6"/>
      <c r="AP508" s="6"/>
      <c r="AQ508" s="6"/>
      <c r="AR508" s="7"/>
    </row>
    <row r="509" spans="1:45" ht="15" customHeight="1">
      <c r="A509" s="86" t="s">
        <v>758</v>
      </c>
      <c r="B509" s="86"/>
      <c r="C509" s="35" t="s">
        <v>90</v>
      </c>
      <c r="D509" s="3"/>
      <c r="E509" s="3"/>
      <c r="F509" s="83">
        <f t="shared" ref="F509:AI509" si="193">F510+F554+F568+F572</f>
        <v>599.745</v>
      </c>
      <c r="G509" s="83">
        <f t="shared" si="193"/>
        <v>0</v>
      </c>
      <c r="H509" s="83">
        <f t="shared" si="193"/>
        <v>599.745</v>
      </c>
      <c r="I509" s="83">
        <f t="shared" si="193"/>
        <v>556.82000000000005</v>
      </c>
      <c r="J509" s="83">
        <f t="shared" si="193"/>
        <v>2.42</v>
      </c>
      <c r="K509" s="83">
        <f t="shared" si="193"/>
        <v>7.4300000000000006</v>
      </c>
      <c r="L509" s="83">
        <f t="shared" si="193"/>
        <v>13.810000000000002</v>
      </c>
      <c r="M509" s="83">
        <f t="shared" si="193"/>
        <v>0</v>
      </c>
      <c r="N509" s="83">
        <f t="shared" si="193"/>
        <v>0</v>
      </c>
      <c r="O509" s="83">
        <f t="shared" si="193"/>
        <v>0</v>
      </c>
      <c r="P509" s="83">
        <f t="shared" si="193"/>
        <v>12.54</v>
      </c>
      <c r="Q509" s="83">
        <f t="shared" si="193"/>
        <v>5.31</v>
      </c>
      <c r="R509" s="83">
        <f t="shared" si="193"/>
        <v>0.1</v>
      </c>
      <c r="S509" s="83">
        <f t="shared" si="193"/>
        <v>0.74</v>
      </c>
      <c r="T509" s="83">
        <f t="shared" si="193"/>
        <v>0.35</v>
      </c>
      <c r="U509" s="83">
        <f t="shared" si="193"/>
        <v>0</v>
      </c>
      <c r="V509" s="83">
        <f t="shared" si="193"/>
        <v>0.02</v>
      </c>
      <c r="W509" s="83">
        <f t="shared" si="193"/>
        <v>0</v>
      </c>
      <c r="X509" s="83">
        <f t="shared" si="193"/>
        <v>0</v>
      </c>
      <c r="Y509" s="83">
        <f t="shared" si="193"/>
        <v>0</v>
      </c>
      <c r="Z509" s="83">
        <f t="shared" si="193"/>
        <v>6.0000000000000001E-3</v>
      </c>
      <c r="AA509" s="83">
        <f t="shared" si="193"/>
        <v>0</v>
      </c>
      <c r="AB509" s="83">
        <f t="shared" si="193"/>
        <v>0</v>
      </c>
      <c r="AC509" s="83">
        <f t="shared" si="193"/>
        <v>0</v>
      </c>
      <c r="AD509" s="83">
        <f t="shared" si="193"/>
        <v>0</v>
      </c>
      <c r="AE509" s="83">
        <f t="shared" si="193"/>
        <v>0</v>
      </c>
      <c r="AF509" s="83">
        <f t="shared" si="193"/>
        <v>0</v>
      </c>
      <c r="AG509" s="83">
        <f t="shared" si="193"/>
        <v>0.19</v>
      </c>
      <c r="AH509" s="83">
        <f t="shared" si="193"/>
        <v>0</v>
      </c>
      <c r="AI509" s="83">
        <f t="shared" si="193"/>
        <v>8.9999999999999993E-3</v>
      </c>
      <c r="AJ509" s="83"/>
      <c r="AK509" s="83"/>
      <c r="AL509" s="83"/>
      <c r="AM509" s="83">
        <f>AM510+AM554+AM568+AM572</f>
        <v>276.33</v>
      </c>
      <c r="AN509" s="83">
        <f>AN510+AN554+AN568+AN572</f>
        <v>323.42</v>
      </c>
      <c r="AO509" s="83"/>
      <c r="AP509" s="81" t="s">
        <v>656</v>
      </c>
      <c r="AQ509" s="81" t="s">
        <v>658</v>
      </c>
      <c r="AR509" s="81"/>
      <c r="AS509" s="74" t="s">
        <v>373</v>
      </c>
    </row>
    <row r="510" spans="1:45" s="14" customFormat="1" ht="15" customHeight="1">
      <c r="A510" s="36">
        <v>22.1</v>
      </c>
      <c r="B510" s="37"/>
      <c r="C510" s="49" t="s">
        <v>711</v>
      </c>
      <c r="D510" s="48"/>
      <c r="E510" s="48"/>
      <c r="F510" s="40">
        <f>G510+H510</f>
        <v>179.42499999999998</v>
      </c>
      <c r="G510" s="40">
        <f>SUM(G511:G553)</f>
        <v>0</v>
      </c>
      <c r="H510" s="40">
        <f>SUM(H511:H553)</f>
        <v>179.42499999999998</v>
      </c>
      <c r="I510" s="40">
        <f t="shared" ref="I510:AN510" si="194">SUM(I511:I553)</f>
        <v>154.61999999999998</v>
      </c>
      <c r="J510" s="40">
        <f t="shared" si="194"/>
        <v>0.15</v>
      </c>
      <c r="K510" s="40">
        <f t="shared" si="194"/>
        <v>5.4</v>
      </c>
      <c r="L510" s="40">
        <f t="shared" si="194"/>
        <v>2.5300000000000002</v>
      </c>
      <c r="M510" s="40">
        <f t="shared" si="194"/>
        <v>0</v>
      </c>
      <c r="N510" s="40">
        <f t="shared" si="194"/>
        <v>0</v>
      </c>
      <c r="O510" s="40">
        <f t="shared" si="194"/>
        <v>0</v>
      </c>
      <c r="P510" s="40">
        <f t="shared" si="194"/>
        <v>10.479999999999999</v>
      </c>
      <c r="Q510" s="40">
        <f t="shared" si="194"/>
        <v>4.8499999999999996</v>
      </c>
      <c r="R510" s="40">
        <f t="shared" si="194"/>
        <v>0.1</v>
      </c>
      <c r="S510" s="40">
        <f t="shared" si="194"/>
        <v>0.74</v>
      </c>
      <c r="T510" s="40">
        <f t="shared" si="194"/>
        <v>0.35</v>
      </c>
      <c r="U510" s="40">
        <f t="shared" si="194"/>
        <v>0</v>
      </c>
      <c r="V510" s="40">
        <f t="shared" si="194"/>
        <v>0</v>
      </c>
      <c r="W510" s="40">
        <f t="shared" si="194"/>
        <v>0</v>
      </c>
      <c r="X510" s="40">
        <f t="shared" si="194"/>
        <v>0</v>
      </c>
      <c r="Y510" s="40">
        <f t="shared" si="194"/>
        <v>0</v>
      </c>
      <c r="Z510" s="40">
        <f t="shared" si="194"/>
        <v>6.0000000000000001E-3</v>
      </c>
      <c r="AA510" s="40">
        <f t="shared" si="194"/>
        <v>0</v>
      </c>
      <c r="AB510" s="40">
        <f t="shared" si="194"/>
        <v>0</v>
      </c>
      <c r="AC510" s="40">
        <f t="shared" si="194"/>
        <v>0</v>
      </c>
      <c r="AD510" s="40">
        <f t="shared" si="194"/>
        <v>0</v>
      </c>
      <c r="AE510" s="40">
        <f t="shared" si="194"/>
        <v>0</v>
      </c>
      <c r="AF510" s="40">
        <f t="shared" si="194"/>
        <v>0</v>
      </c>
      <c r="AG510" s="40">
        <f t="shared" si="194"/>
        <v>0.19</v>
      </c>
      <c r="AH510" s="40">
        <f t="shared" si="194"/>
        <v>0</v>
      </c>
      <c r="AI510" s="40">
        <f t="shared" si="194"/>
        <v>8.9999999999999993E-3</v>
      </c>
      <c r="AJ510" s="40"/>
      <c r="AK510" s="40"/>
      <c r="AL510" s="40"/>
      <c r="AM510" s="40">
        <f t="shared" si="194"/>
        <v>179.27</v>
      </c>
      <c r="AN510" s="40">
        <f t="shared" si="194"/>
        <v>0.1599999999999997</v>
      </c>
      <c r="AO510" s="40"/>
      <c r="AP510" s="41"/>
      <c r="AQ510" s="41"/>
      <c r="AR510" s="41"/>
      <c r="AS510" s="75"/>
    </row>
    <row r="511" spans="1:45" ht="32.25" customHeight="1">
      <c r="A511" s="1">
        <v>1</v>
      </c>
      <c r="B511" s="1">
        <v>345</v>
      </c>
      <c r="C511" s="22" t="s">
        <v>187</v>
      </c>
      <c r="D511" s="3" t="s">
        <v>299</v>
      </c>
      <c r="E511" s="6" t="s">
        <v>39</v>
      </c>
      <c r="F511" s="4">
        <f t="shared" ref="F511:F557" si="195">G511+H511</f>
        <v>2.2799999999999998</v>
      </c>
      <c r="G511" s="83"/>
      <c r="H511" s="4">
        <f>SUM(I511:AH511)</f>
        <v>2.2799999999999998</v>
      </c>
      <c r="I511" s="4">
        <v>1.99</v>
      </c>
      <c r="J511" s="4"/>
      <c r="K511" s="4">
        <v>0.16</v>
      </c>
      <c r="L511" s="4">
        <v>0.12</v>
      </c>
      <c r="M511" s="3"/>
      <c r="N511" s="3"/>
      <c r="O511" s="3"/>
      <c r="P511" s="3">
        <v>0.01</v>
      </c>
      <c r="Q511" s="3"/>
      <c r="R511" s="3"/>
      <c r="S511" s="3"/>
      <c r="T511" s="3"/>
      <c r="U511" s="3"/>
      <c r="V511" s="3"/>
      <c r="W511" s="3"/>
      <c r="X511" s="3"/>
      <c r="Y511" s="3"/>
      <c r="Z511" s="3"/>
      <c r="AA511" s="3"/>
      <c r="AB511" s="3"/>
      <c r="AC511" s="3"/>
      <c r="AD511" s="3"/>
      <c r="AE511" s="3"/>
      <c r="AF511" s="3"/>
      <c r="AG511" s="3"/>
      <c r="AH511" s="3"/>
      <c r="AI511" s="5"/>
      <c r="AJ511" s="6">
        <v>2021</v>
      </c>
      <c r="AK511" s="6"/>
      <c r="AL511" s="6" t="s">
        <v>627</v>
      </c>
      <c r="AM511" s="4">
        <v>2.2799999999999998</v>
      </c>
      <c r="AN511" s="4">
        <f t="shared" ref="AN511:AN523" si="196">H511-AM511</f>
        <v>0</v>
      </c>
      <c r="AO511" s="6"/>
      <c r="AP511" s="23"/>
      <c r="AQ511" s="6" t="s">
        <v>544</v>
      </c>
      <c r="AR511" s="6"/>
    </row>
    <row r="512" spans="1:45" ht="38.25">
      <c r="A512" s="1">
        <v>2</v>
      </c>
      <c r="B512" s="1">
        <v>345</v>
      </c>
      <c r="C512" s="2" t="s">
        <v>393</v>
      </c>
      <c r="D512" s="3" t="s">
        <v>299</v>
      </c>
      <c r="E512" s="3" t="s">
        <v>39</v>
      </c>
      <c r="F512" s="4">
        <f t="shared" si="195"/>
        <v>4.53</v>
      </c>
      <c r="G512" s="83"/>
      <c r="H512" s="4">
        <f>SUM(I512:AI512)</f>
        <v>4.53</v>
      </c>
      <c r="I512" s="3">
        <f>4.53-P512-Q512</f>
        <v>4.0200000000000005</v>
      </c>
      <c r="J512" s="3"/>
      <c r="K512" s="3"/>
      <c r="L512" s="3"/>
      <c r="M512" s="3"/>
      <c r="N512" s="3"/>
      <c r="O512" s="3"/>
      <c r="P512" s="3">
        <v>0.13</v>
      </c>
      <c r="Q512" s="3">
        <v>0.38</v>
      </c>
      <c r="R512" s="3"/>
      <c r="S512" s="3"/>
      <c r="T512" s="3"/>
      <c r="U512" s="3"/>
      <c r="V512" s="3"/>
      <c r="W512" s="3"/>
      <c r="X512" s="3"/>
      <c r="Y512" s="3"/>
      <c r="Z512" s="3"/>
      <c r="AA512" s="3"/>
      <c r="AB512" s="3"/>
      <c r="AC512" s="3"/>
      <c r="AD512" s="3"/>
      <c r="AE512" s="3"/>
      <c r="AF512" s="3"/>
      <c r="AG512" s="3"/>
      <c r="AH512" s="3"/>
      <c r="AI512" s="3"/>
      <c r="AJ512" s="5" t="s">
        <v>46</v>
      </c>
      <c r="AK512" s="5"/>
      <c r="AL512" s="6" t="s">
        <v>634</v>
      </c>
      <c r="AM512" s="4">
        <v>4.53</v>
      </c>
      <c r="AN512" s="4">
        <f t="shared" si="196"/>
        <v>0</v>
      </c>
      <c r="AO512" s="6"/>
      <c r="AP512" s="108"/>
      <c r="AQ512" s="6" t="s">
        <v>548</v>
      </c>
      <c r="AR512" s="20"/>
    </row>
    <row r="513" spans="1:45" ht="30.75" customHeight="1">
      <c r="A513" s="1">
        <v>3</v>
      </c>
      <c r="B513" s="1">
        <v>346</v>
      </c>
      <c r="C513" s="26" t="s">
        <v>265</v>
      </c>
      <c r="D513" s="3" t="s">
        <v>262</v>
      </c>
      <c r="E513" s="3" t="s">
        <v>39</v>
      </c>
      <c r="F513" s="4">
        <f>G513+H513</f>
        <v>4.8000000000000007</v>
      </c>
      <c r="G513" s="83"/>
      <c r="H513" s="4">
        <f>SUM(I513:AH513)</f>
        <v>4.8000000000000007</v>
      </c>
      <c r="I513" s="4">
        <v>3.64</v>
      </c>
      <c r="J513" s="4"/>
      <c r="K513" s="4">
        <v>0.59</v>
      </c>
      <c r="L513" s="4">
        <v>0.24</v>
      </c>
      <c r="M513" s="4"/>
      <c r="N513" s="4"/>
      <c r="O513" s="4"/>
      <c r="P513" s="4">
        <v>0.28000000000000003</v>
      </c>
      <c r="Q513" s="4">
        <v>0.05</v>
      </c>
      <c r="R513" s="3"/>
      <c r="S513" s="3"/>
      <c r="T513" s="3"/>
      <c r="U513" s="3"/>
      <c r="V513" s="3"/>
      <c r="W513" s="3"/>
      <c r="X513" s="3"/>
      <c r="Y513" s="3"/>
      <c r="Z513" s="3"/>
      <c r="AA513" s="3"/>
      <c r="AB513" s="3"/>
      <c r="AC513" s="3"/>
      <c r="AD513" s="3"/>
      <c r="AE513" s="3"/>
      <c r="AF513" s="3"/>
      <c r="AG513" s="3"/>
      <c r="AH513" s="3"/>
      <c r="AI513" s="5"/>
      <c r="AJ513" s="5" t="s">
        <v>44</v>
      </c>
      <c r="AK513" s="5"/>
      <c r="AL513" s="6" t="s">
        <v>627</v>
      </c>
      <c r="AM513" s="4">
        <v>4.8</v>
      </c>
      <c r="AN513" s="4">
        <f t="shared" si="196"/>
        <v>0</v>
      </c>
      <c r="AO513" s="6"/>
      <c r="AP513" s="108"/>
      <c r="AQ513" s="6" t="s">
        <v>583</v>
      </c>
      <c r="AR513" s="6"/>
    </row>
    <row r="514" spans="1:45" ht="38.25">
      <c r="A514" s="1">
        <v>4</v>
      </c>
      <c r="B514" s="1">
        <v>347</v>
      </c>
      <c r="C514" s="26" t="s">
        <v>268</v>
      </c>
      <c r="D514" s="3" t="s">
        <v>262</v>
      </c>
      <c r="E514" s="3" t="s">
        <v>39</v>
      </c>
      <c r="F514" s="4">
        <f t="shared" si="195"/>
        <v>7.38</v>
      </c>
      <c r="G514" s="83"/>
      <c r="H514" s="4">
        <f t="shared" ref="H514:H519" si="197">SUM(I514:AI514)</f>
        <v>7.38</v>
      </c>
      <c r="I514" s="4">
        <v>6.8</v>
      </c>
      <c r="J514" s="4"/>
      <c r="K514" s="4"/>
      <c r="L514" s="4">
        <v>0.15</v>
      </c>
      <c r="M514" s="4"/>
      <c r="N514" s="4"/>
      <c r="O514" s="4"/>
      <c r="P514" s="4">
        <v>0.37</v>
      </c>
      <c r="Q514" s="4">
        <v>0.06</v>
      </c>
      <c r="R514" s="3"/>
      <c r="S514" s="3"/>
      <c r="T514" s="3"/>
      <c r="U514" s="3"/>
      <c r="V514" s="3"/>
      <c r="W514" s="3"/>
      <c r="X514" s="3"/>
      <c r="Y514" s="3"/>
      <c r="Z514" s="3"/>
      <c r="AA514" s="3"/>
      <c r="AB514" s="3"/>
      <c r="AC514" s="3"/>
      <c r="AD514" s="3"/>
      <c r="AE514" s="3"/>
      <c r="AF514" s="3"/>
      <c r="AG514" s="3"/>
      <c r="AH514" s="3"/>
      <c r="AI514" s="3"/>
      <c r="AJ514" s="5" t="s">
        <v>44</v>
      </c>
      <c r="AK514" s="5"/>
      <c r="AL514" s="6" t="s">
        <v>627</v>
      </c>
      <c r="AM514" s="4">
        <v>7.38</v>
      </c>
      <c r="AN514" s="4">
        <f t="shared" si="196"/>
        <v>0</v>
      </c>
      <c r="AO514" s="6"/>
      <c r="AP514" s="108"/>
      <c r="AQ514" s="6" t="s">
        <v>550</v>
      </c>
      <c r="AR514" s="6"/>
    </row>
    <row r="515" spans="1:45" ht="19.5" customHeight="1">
      <c r="A515" s="1">
        <v>5</v>
      </c>
      <c r="B515" s="1">
        <v>348</v>
      </c>
      <c r="C515" s="26" t="s">
        <v>95</v>
      </c>
      <c r="D515" s="3" t="s">
        <v>262</v>
      </c>
      <c r="E515" s="3" t="s">
        <v>39</v>
      </c>
      <c r="F515" s="4">
        <f t="shared" si="195"/>
        <v>16.43</v>
      </c>
      <c r="G515" s="83"/>
      <c r="H515" s="4">
        <f t="shared" si="197"/>
        <v>16.43</v>
      </c>
      <c r="I515" s="4">
        <f>14.43-1.85</f>
        <v>12.58</v>
      </c>
      <c r="J515" s="4"/>
      <c r="K515" s="4">
        <v>2</v>
      </c>
      <c r="L515" s="4"/>
      <c r="M515" s="4"/>
      <c r="N515" s="4"/>
      <c r="O515" s="4"/>
      <c r="P515" s="4">
        <v>1.5</v>
      </c>
      <c r="Q515" s="3">
        <v>0.35</v>
      </c>
      <c r="R515" s="3"/>
      <c r="S515" s="3"/>
      <c r="T515" s="3"/>
      <c r="U515" s="3"/>
      <c r="V515" s="3"/>
      <c r="W515" s="3"/>
      <c r="X515" s="3"/>
      <c r="Y515" s="3"/>
      <c r="Z515" s="3"/>
      <c r="AA515" s="3"/>
      <c r="AB515" s="3"/>
      <c r="AC515" s="3"/>
      <c r="AD515" s="3"/>
      <c r="AE515" s="3"/>
      <c r="AF515" s="3"/>
      <c r="AG515" s="3"/>
      <c r="AH515" s="3"/>
      <c r="AI515" s="3"/>
      <c r="AJ515" s="5" t="s">
        <v>51</v>
      </c>
      <c r="AK515" s="5"/>
      <c r="AL515" s="6" t="s">
        <v>635</v>
      </c>
      <c r="AM515" s="4">
        <v>16.43</v>
      </c>
      <c r="AN515" s="4">
        <f t="shared" si="196"/>
        <v>0</v>
      </c>
      <c r="AO515" s="6"/>
      <c r="AP515" s="108"/>
      <c r="AQ515" s="6" t="s">
        <v>640</v>
      </c>
      <c r="AR515" s="6"/>
    </row>
    <row r="516" spans="1:45" ht="18" customHeight="1">
      <c r="A516" s="1">
        <v>6</v>
      </c>
      <c r="B516" s="1">
        <v>349</v>
      </c>
      <c r="C516" s="2" t="s">
        <v>202</v>
      </c>
      <c r="D516" s="3" t="s">
        <v>262</v>
      </c>
      <c r="E516" s="3" t="s">
        <v>39</v>
      </c>
      <c r="F516" s="4">
        <f t="shared" si="195"/>
        <v>1.35</v>
      </c>
      <c r="G516" s="83"/>
      <c r="H516" s="4">
        <f t="shared" si="197"/>
        <v>1.35</v>
      </c>
      <c r="I516" s="3"/>
      <c r="J516" s="3"/>
      <c r="K516" s="3">
        <v>0.76</v>
      </c>
      <c r="L516" s="3">
        <v>0.59</v>
      </c>
      <c r="M516" s="3"/>
      <c r="N516" s="3"/>
      <c r="O516" s="3"/>
      <c r="P516" s="3"/>
      <c r="Q516" s="3"/>
      <c r="R516" s="3"/>
      <c r="S516" s="3"/>
      <c r="T516" s="3"/>
      <c r="U516" s="3"/>
      <c r="V516" s="3"/>
      <c r="W516" s="3"/>
      <c r="X516" s="3"/>
      <c r="Y516" s="3"/>
      <c r="Z516" s="3"/>
      <c r="AA516" s="3"/>
      <c r="AB516" s="3"/>
      <c r="AC516" s="3"/>
      <c r="AD516" s="3"/>
      <c r="AE516" s="3"/>
      <c r="AF516" s="3"/>
      <c r="AG516" s="3"/>
      <c r="AH516" s="3"/>
      <c r="AI516" s="3"/>
      <c r="AJ516" s="5" t="s">
        <v>266</v>
      </c>
      <c r="AK516" s="5"/>
      <c r="AL516" s="6" t="s">
        <v>43</v>
      </c>
      <c r="AM516" s="4">
        <v>1.35</v>
      </c>
      <c r="AN516" s="4">
        <f t="shared" si="196"/>
        <v>0</v>
      </c>
      <c r="AO516" s="6"/>
      <c r="AP516" s="6"/>
      <c r="AQ516" s="6" t="s">
        <v>267</v>
      </c>
      <c r="AR516" s="7"/>
    </row>
    <row r="517" spans="1:45">
      <c r="A517" s="1">
        <v>7</v>
      </c>
      <c r="B517" s="1">
        <v>351</v>
      </c>
      <c r="C517" s="2" t="s">
        <v>124</v>
      </c>
      <c r="D517" s="3" t="s">
        <v>294</v>
      </c>
      <c r="E517" s="3" t="s">
        <v>39</v>
      </c>
      <c r="F517" s="4">
        <f t="shared" si="195"/>
        <v>0.03</v>
      </c>
      <c r="G517" s="83"/>
      <c r="H517" s="4">
        <f t="shared" si="197"/>
        <v>0.03</v>
      </c>
      <c r="I517" s="3"/>
      <c r="J517" s="3"/>
      <c r="K517" s="3"/>
      <c r="L517" s="3"/>
      <c r="M517" s="3"/>
      <c r="N517" s="3"/>
      <c r="O517" s="3"/>
      <c r="P517" s="3"/>
      <c r="Q517" s="3"/>
      <c r="R517" s="3"/>
      <c r="S517" s="3">
        <v>0.03</v>
      </c>
      <c r="T517" s="3"/>
      <c r="U517" s="3"/>
      <c r="V517" s="3"/>
      <c r="W517" s="3"/>
      <c r="X517" s="3"/>
      <c r="Y517" s="3"/>
      <c r="Z517" s="3"/>
      <c r="AA517" s="3"/>
      <c r="AB517" s="3"/>
      <c r="AC517" s="3"/>
      <c r="AD517" s="3"/>
      <c r="AE517" s="3"/>
      <c r="AF517" s="3"/>
      <c r="AG517" s="3"/>
      <c r="AH517" s="3"/>
      <c r="AI517" s="3"/>
      <c r="AJ517" s="5" t="s">
        <v>44</v>
      </c>
      <c r="AK517" s="5"/>
      <c r="AL517" s="6" t="s">
        <v>627</v>
      </c>
      <c r="AM517" s="4">
        <v>0.03</v>
      </c>
      <c r="AN517" s="4">
        <f t="shared" si="196"/>
        <v>0</v>
      </c>
      <c r="AO517" s="6"/>
      <c r="AP517" s="6"/>
      <c r="AQ517" s="135" t="s">
        <v>588</v>
      </c>
      <c r="AR517" s="7"/>
    </row>
    <row r="518" spans="1:45">
      <c r="A518" s="1">
        <v>8</v>
      </c>
      <c r="B518" s="1">
        <v>352</v>
      </c>
      <c r="C518" s="2" t="s">
        <v>124</v>
      </c>
      <c r="D518" s="3" t="s">
        <v>294</v>
      </c>
      <c r="E518" s="3" t="s">
        <v>39</v>
      </c>
      <c r="F518" s="4">
        <f t="shared" si="195"/>
        <v>7.0000000000000007E-2</v>
      </c>
      <c r="G518" s="83"/>
      <c r="H518" s="4">
        <f t="shared" si="197"/>
        <v>7.0000000000000007E-2</v>
      </c>
      <c r="I518" s="3"/>
      <c r="J518" s="3"/>
      <c r="K518" s="3"/>
      <c r="L518" s="3"/>
      <c r="M518" s="3"/>
      <c r="N518" s="3"/>
      <c r="O518" s="3"/>
      <c r="P518" s="3"/>
      <c r="Q518" s="3"/>
      <c r="R518" s="3"/>
      <c r="S518" s="3">
        <v>7.0000000000000007E-2</v>
      </c>
      <c r="T518" s="3"/>
      <c r="U518" s="3"/>
      <c r="V518" s="3"/>
      <c r="W518" s="3"/>
      <c r="X518" s="3"/>
      <c r="Y518" s="3"/>
      <c r="Z518" s="3"/>
      <c r="AA518" s="3"/>
      <c r="AB518" s="3"/>
      <c r="AC518" s="3"/>
      <c r="AD518" s="3"/>
      <c r="AE518" s="3"/>
      <c r="AF518" s="3"/>
      <c r="AG518" s="3"/>
      <c r="AH518" s="3"/>
      <c r="AI518" s="3"/>
      <c r="AJ518" s="5" t="s">
        <v>44</v>
      </c>
      <c r="AK518" s="5"/>
      <c r="AL518" s="6" t="s">
        <v>627</v>
      </c>
      <c r="AM518" s="4">
        <v>7.0000000000000007E-2</v>
      </c>
      <c r="AN518" s="4">
        <f t="shared" si="196"/>
        <v>0</v>
      </c>
      <c r="AO518" s="6"/>
      <c r="AP518" s="6"/>
      <c r="AQ518" s="136"/>
      <c r="AR518" s="7"/>
    </row>
    <row r="519" spans="1:45" ht="21" customHeight="1">
      <c r="A519" s="1">
        <v>9</v>
      </c>
      <c r="B519" s="1">
        <v>353</v>
      </c>
      <c r="C519" s="2" t="s">
        <v>394</v>
      </c>
      <c r="D519" s="3" t="s">
        <v>294</v>
      </c>
      <c r="E519" s="3" t="s">
        <v>39</v>
      </c>
      <c r="F519" s="4">
        <f t="shared" si="195"/>
        <v>4.5300000000000011</v>
      </c>
      <c r="G519" s="83"/>
      <c r="H519" s="4">
        <f t="shared" si="197"/>
        <v>4.5300000000000011</v>
      </c>
      <c r="I519" s="3">
        <f>4.53-0.43</f>
        <v>4.1000000000000005</v>
      </c>
      <c r="J519" s="3"/>
      <c r="K519" s="3">
        <v>0.16</v>
      </c>
      <c r="L519" s="3"/>
      <c r="M519" s="3"/>
      <c r="N519" s="3"/>
      <c r="O519" s="3"/>
      <c r="P519" s="3">
        <v>0.15</v>
      </c>
      <c r="Q519" s="3">
        <v>0.12</v>
      </c>
      <c r="R519" s="3"/>
      <c r="S519" s="3"/>
      <c r="T519" s="3"/>
      <c r="U519" s="3"/>
      <c r="V519" s="3"/>
      <c r="W519" s="3"/>
      <c r="X519" s="3"/>
      <c r="Y519" s="3"/>
      <c r="Z519" s="3"/>
      <c r="AA519" s="3"/>
      <c r="AB519" s="3"/>
      <c r="AC519" s="3"/>
      <c r="AD519" s="3"/>
      <c r="AE519" s="3"/>
      <c r="AF519" s="3"/>
      <c r="AG519" s="3"/>
      <c r="AH519" s="3"/>
      <c r="AI519" s="3"/>
      <c r="AJ519" s="5" t="s">
        <v>58</v>
      </c>
      <c r="AK519" s="5"/>
      <c r="AL519" s="6" t="s">
        <v>636</v>
      </c>
      <c r="AM519" s="4">
        <v>4.53</v>
      </c>
      <c r="AN519" s="4">
        <f t="shared" si="196"/>
        <v>0</v>
      </c>
      <c r="AO519" s="6"/>
      <c r="AP519" s="21"/>
      <c r="AQ519" s="6" t="s">
        <v>618</v>
      </c>
      <c r="AR519" s="20"/>
    </row>
    <row r="520" spans="1:45" ht="19.5" customHeight="1">
      <c r="A520" s="1">
        <v>10</v>
      </c>
      <c r="B520" s="1">
        <v>355</v>
      </c>
      <c r="C520" s="26" t="s">
        <v>93</v>
      </c>
      <c r="D520" s="5" t="s">
        <v>292</v>
      </c>
      <c r="E520" s="3" t="s">
        <v>39</v>
      </c>
      <c r="F520" s="4">
        <f>G520+H520</f>
        <v>0.57999999999999996</v>
      </c>
      <c r="G520" s="83"/>
      <c r="H520" s="4">
        <f>SUM(I520:AH520)</f>
        <v>0.57999999999999996</v>
      </c>
      <c r="I520" s="3">
        <v>0.57999999999999996</v>
      </c>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5"/>
      <c r="AJ520" s="6">
        <v>2021</v>
      </c>
      <c r="AK520" s="6"/>
      <c r="AL520" s="6" t="s">
        <v>627</v>
      </c>
      <c r="AM520" s="4">
        <v>0.57999999999999996</v>
      </c>
      <c r="AN520" s="4">
        <f t="shared" si="196"/>
        <v>0</v>
      </c>
      <c r="AO520" s="6"/>
      <c r="AP520" s="21"/>
      <c r="AQ520" s="6" t="s">
        <v>584</v>
      </c>
      <c r="AR520" s="6"/>
    </row>
    <row r="521" spans="1:45" ht="25.5">
      <c r="A521" s="1">
        <v>11</v>
      </c>
      <c r="B521" s="1">
        <v>356</v>
      </c>
      <c r="C521" s="26" t="s">
        <v>20</v>
      </c>
      <c r="D521" s="5" t="s">
        <v>292</v>
      </c>
      <c r="E521" s="3" t="s">
        <v>39</v>
      </c>
      <c r="F521" s="4">
        <f t="shared" si="195"/>
        <v>5.68</v>
      </c>
      <c r="G521" s="83"/>
      <c r="H521" s="4">
        <f>SUM(I521:AI521)</f>
        <v>5.68</v>
      </c>
      <c r="I521" s="3">
        <f>5.68-P521-Q521</f>
        <v>4.37</v>
      </c>
      <c r="J521" s="3"/>
      <c r="K521" s="3"/>
      <c r="L521" s="3"/>
      <c r="M521" s="3"/>
      <c r="N521" s="3"/>
      <c r="O521" s="3"/>
      <c r="P521" s="3">
        <v>0.76</v>
      </c>
      <c r="Q521" s="3">
        <v>0.55000000000000004</v>
      </c>
      <c r="R521" s="3"/>
      <c r="S521" s="3"/>
      <c r="T521" s="3"/>
      <c r="U521" s="3"/>
      <c r="V521" s="3"/>
      <c r="W521" s="3"/>
      <c r="X521" s="3"/>
      <c r="Y521" s="3"/>
      <c r="Z521" s="3"/>
      <c r="AA521" s="3"/>
      <c r="AB521" s="3"/>
      <c r="AC521" s="3"/>
      <c r="AD521" s="3"/>
      <c r="AE521" s="3"/>
      <c r="AF521" s="3"/>
      <c r="AG521" s="3"/>
      <c r="AH521" s="3"/>
      <c r="AI521" s="3"/>
      <c r="AJ521" s="5" t="s">
        <v>46</v>
      </c>
      <c r="AK521" s="5"/>
      <c r="AL521" s="5" t="s">
        <v>43</v>
      </c>
      <c r="AM521" s="4">
        <v>5.68</v>
      </c>
      <c r="AN521" s="4">
        <f t="shared" si="196"/>
        <v>0</v>
      </c>
      <c r="AO521" s="5"/>
      <c r="AP521" s="21"/>
      <c r="AQ521" s="6" t="s">
        <v>365</v>
      </c>
      <c r="AR521" s="7"/>
    </row>
    <row r="522" spans="1:45" ht="21" customHeight="1">
      <c r="A522" s="1">
        <v>12</v>
      </c>
      <c r="B522" s="1">
        <v>358</v>
      </c>
      <c r="C522" s="26" t="s">
        <v>94</v>
      </c>
      <c r="D522" s="5" t="s">
        <v>293</v>
      </c>
      <c r="E522" s="3" t="s">
        <v>39</v>
      </c>
      <c r="F522" s="4">
        <f t="shared" si="195"/>
        <v>4.91</v>
      </c>
      <c r="G522" s="83"/>
      <c r="H522" s="4">
        <f>SUM(I522:AI522)</f>
        <v>4.91</v>
      </c>
      <c r="I522" s="3">
        <f>4.66-P522-Q522</f>
        <v>3.9900000000000007</v>
      </c>
      <c r="J522" s="3"/>
      <c r="K522" s="3"/>
      <c r="L522" s="3">
        <v>0.25</v>
      </c>
      <c r="M522" s="3"/>
      <c r="N522" s="3"/>
      <c r="O522" s="3"/>
      <c r="P522" s="3">
        <v>0.52</v>
      </c>
      <c r="Q522" s="3">
        <v>0.15</v>
      </c>
      <c r="R522" s="3"/>
      <c r="S522" s="3"/>
      <c r="T522" s="3"/>
      <c r="U522" s="3"/>
      <c r="V522" s="3"/>
      <c r="W522" s="3"/>
      <c r="X522" s="3"/>
      <c r="Y522" s="3"/>
      <c r="Z522" s="3"/>
      <c r="AA522" s="3"/>
      <c r="AB522" s="3"/>
      <c r="AC522" s="3"/>
      <c r="AD522" s="3"/>
      <c r="AE522" s="3"/>
      <c r="AF522" s="3"/>
      <c r="AG522" s="3"/>
      <c r="AH522" s="3"/>
      <c r="AI522" s="3"/>
      <c r="AJ522" s="5" t="s">
        <v>58</v>
      </c>
      <c r="AK522" s="5"/>
      <c r="AL522" s="6" t="s">
        <v>637</v>
      </c>
      <c r="AM522" s="4">
        <v>4.91</v>
      </c>
      <c r="AN522" s="4">
        <f t="shared" si="196"/>
        <v>0</v>
      </c>
      <c r="AO522" s="6"/>
      <c r="AP522" s="21"/>
      <c r="AQ522" s="6" t="s">
        <v>549</v>
      </c>
      <c r="AR522" s="20"/>
    </row>
    <row r="523" spans="1:45" ht="20.25" customHeight="1">
      <c r="A523" s="1">
        <v>13</v>
      </c>
      <c r="B523" s="1">
        <v>360</v>
      </c>
      <c r="C523" s="2" t="s">
        <v>685</v>
      </c>
      <c r="D523" s="3" t="s">
        <v>295</v>
      </c>
      <c r="E523" s="3" t="s">
        <v>39</v>
      </c>
      <c r="F523" s="4">
        <f>G523+H523</f>
        <v>5.37</v>
      </c>
      <c r="G523" s="83"/>
      <c r="H523" s="4">
        <v>5.37</v>
      </c>
      <c r="I523" s="3">
        <f>5.37-P523-Q523</f>
        <v>4.93</v>
      </c>
      <c r="J523" s="3"/>
      <c r="K523" s="3"/>
      <c r="L523" s="3"/>
      <c r="M523" s="3"/>
      <c r="N523" s="3"/>
      <c r="O523" s="3"/>
      <c r="P523" s="3">
        <v>0.23</v>
      </c>
      <c r="Q523" s="3">
        <v>0.21</v>
      </c>
      <c r="R523" s="3"/>
      <c r="S523" s="3"/>
      <c r="T523" s="3"/>
      <c r="U523" s="3"/>
      <c r="V523" s="3"/>
      <c r="W523" s="3"/>
      <c r="X523" s="3"/>
      <c r="Y523" s="3"/>
      <c r="Z523" s="3"/>
      <c r="AA523" s="3"/>
      <c r="AB523" s="3"/>
      <c r="AC523" s="3"/>
      <c r="AD523" s="3"/>
      <c r="AE523" s="3"/>
      <c r="AF523" s="3"/>
      <c r="AG523" s="3"/>
      <c r="AH523" s="3"/>
      <c r="AI523" s="3"/>
      <c r="AJ523" s="5" t="s">
        <v>71</v>
      </c>
      <c r="AK523" s="5"/>
      <c r="AL523" s="5" t="s">
        <v>647</v>
      </c>
      <c r="AM523" s="4">
        <v>5.37</v>
      </c>
      <c r="AN523" s="4">
        <f t="shared" si="196"/>
        <v>0</v>
      </c>
      <c r="AO523" s="5"/>
      <c r="AP523" s="6"/>
      <c r="AQ523" s="20" t="s">
        <v>648</v>
      </c>
      <c r="AR523" s="20"/>
      <c r="AS523" s="116"/>
    </row>
    <row r="524" spans="1:45" ht="17.25" customHeight="1">
      <c r="A524" s="1">
        <v>14</v>
      </c>
      <c r="B524" s="1">
        <v>362</v>
      </c>
      <c r="C524" s="24" t="s">
        <v>20</v>
      </c>
      <c r="D524" s="5" t="s">
        <v>297</v>
      </c>
      <c r="E524" s="3" t="s">
        <v>39</v>
      </c>
      <c r="F524" s="4">
        <f t="shared" si="195"/>
        <v>13.855000000000002</v>
      </c>
      <c r="G524" s="83"/>
      <c r="H524" s="4">
        <f t="shared" ref="H524:H528" si="198">SUM(I524:AI524)</f>
        <v>13.855000000000002</v>
      </c>
      <c r="I524" s="3">
        <v>12.22</v>
      </c>
      <c r="J524" s="3"/>
      <c r="K524" s="3"/>
      <c r="L524" s="3"/>
      <c r="M524" s="3"/>
      <c r="N524" s="3"/>
      <c r="O524" s="3"/>
      <c r="P524" s="3">
        <v>1.1499999999999999</v>
      </c>
      <c r="Q524" s="3">
        <v>0.47</v>
      </c>
      <c r="R524" s="3"/>
      <c r="S524" s="3"/>
      <c r="T524" s="3"/>
      <c r="U524" s="3"/>
      <c r="V524" s="3"/>
      <c r="W524" s="3"/>
      <c r="X524" s="3"/>
      <c r="Y524" s="3"/>
      <c r="Z524" s="3">
        <v>6.0000000000000001E-3</v>
      </c>
      <c r="AA524" s="3"/>
      <c r="AB524" s="3"/>
      <c r="AC524" s="3"/>
      <c r="AD524" s="3"/>
      <c r="AE524" s="3"/>
      <c r="AF524" s="3"/>
      <c r="AG524" s="3"/>
      <c r="AH524" s="3"/>
      <c r="AI524" s="3">
        <v>8.9999999999999993E-3</v>
      </c>
      <c r="AJ524" s="6">
        <v>2022</v>
      </c>
      <c r="AK524" s="6"/>
      <c r="AL524" s="5" t="s">
        <v>43</v>
      </c>
      <c r="AM524" s="4">
        <v>13.86</v>
      </c>
      <c r="AN524" s="4"/>
      <c r="AO524" s="5"/>
      <c r="AP524" s="21"/>
      <c r="AQ524" s="6" t="s">
        <v>366</v>
      </c>
      <c r="AR524" s="7"/>
    </row>
    <row r="525" spans="1:45">
      <c r="A525" s="1">
        <v>15</v>
      </c>
      <c r="B525" s="1">
        <v>363</v>
      </c>
      <c r="C525" s="24" t="s">
        <v>20</v>
      </c>
      <c r="D525" s="5" t="s">
        <v>297</v>
      </c>
      <c r="E525" s="3" t="s">
        <v>39</v>
      </c>
      <c r="F525" s="4">
        <f t="shared" si="195"/>
        <v>1.75</v>
      </c>
      <c r="G525" s="83"/>
      <c r="H525" s="4">
        <f t="shared" si="198"/>
        <v>1.75</v>
      </c>
      <c r="I525" s="3">
        <v>1.75</v>
      </c>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6">
        <v>2023</v>
      </c>
      <c r="AK525" s="6"/>
      <c r="AL525" s="140" t="s">
        <v>628</v>
      </c>
      <c r="AM525" s="4">
        <v>1.75</v>
      </c>
      <c r="AN525" s="4">
        <f t="shared" ref="AN525:AN553" si="199">H525-AM525</f>
        <v>0</v>
      </c>
      <c r="AO525" s="5"/>
      <c r="AP525" s="21"/>
      <c r="AQ525" s="135" t="s">
        <v>649</v>
      </c>
      <c r="AR525" s="135"/>
    </row>
    <row r="526" spans="1:45">
      <c r="A526" s="1">
        <v>16</v>
      </c>
      <c r="B526" s="1">
        <v>364</v>
      </c>
      <c r="C526" s="24" t="s">
        <v>20</v>
      </c>
      <c r="D526" s="5" t="s">
        <v>297</v>
      </c>
      <c r="E526" s="3" t="s">
        <v>39</v>
      </c>
      <c r="F526" s="4">
        <f t="shared" si="195"/>
        <v>3</v>
      </c>
      <c r="G526" s="83"/>
      <c r="H526" s="4">
        <f t="shared" si="198"/>
        <v>3</v>
      </c>
      <c r="I526" s="3">
        <v>3</v>
      </c>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6">
        <v>2025</v>
      </c>
      <c r="AK526" s="6"/>
      <c r="AL526" s="142"/>
      <c r="AM526" s="4">
        <v>3</v>
      </c>
      <c r="AN526" s="4">
        <f t="shared" si="199"/>
        <v>0</v>
      </c>
      <c r="AO526" s="5"/>
      <c r="AP526" s="21"/>
      <c r="AQ526" s="136" t="s">
        <v>546</v>
      </c>
      <c r="AR526" s="136"/>
    </row>
    <row r="527" spans="1:45" ht="18.75" customHeight="1">
      <c r="A527" s="1">
        <v>17</v>
      </c>
      <c r="B527" s="1">
        <v>365</v>
      </c>
      <c r="C527" s="22" t="s">
        <v>20</v>
      </c>
      <c r="D527" s="5" t="s">
        <v>297</v>
      </c>
      <c r="E527" s="3" t="s">
        <v>39</v>
      </c>
      <c r="F527" s="4">
        <f t="shared" si="195"/>
        <v>12.9</v>
      </c>
      <c r="G527" s="83"/>
      <c r="H527" s="4">
        <f t="shared" si="198"/>
        <v>12.9</v>
      </c>
      <c r="I527" s="3">
        <f>12.9-P527-Q527</f>
        <v>11.05</v>
      </c>
      <c r="J527" s="3"/>
      <c r="K527" s="3"/>
      <c r="L527" s="3"/>
      <c r="M527" s="3"/>
      <c r="N527" s="3"/>
      <c r="O527" s="3"/>
      <c r="P527" s="3">
        <v>1</v>
      </c>
      <c r="Q527" s="3">
        <v>0.85</v>
      </c>
      <c r="R527" s="3"/>
      <c r="S527" s="3"/>
      <c r="T527" s="3"/>
      <c r="U527" s="3"/>
      <c r="V527" s="3"/>
      <c r="W527" s="3"/>
      <c r="X527" s="3"/>
      <c r="Y527" s="3"/>
      <c r="Z527" s="3"/>
      <c r="AA527" s="3"/>
      <c r="AB527" s="3"/>
      <c r="AC527" s="3"/>
      <c r="AD527" s="3"/>
      <c r="AE527" s="3"/>
      <c r="AF527" s="3"/>
      <c r="AG527" s="3"/>
      <c r="AH527" s="3"/>
      <c r="AI527" s="3"/>
      <c r="AJ527" s="5" t="s">
        <v>51</v>
      </c>
      <c r="AK527" s="5"/>
      <c r="AL527" s="5" t="s">
        <v>629</v>
      </c>
      <c r="AM527" s="4">
        <v>12.9</v>
      </c>
      <c r="AN527" s="4">
        <f t="shared" si="199"/>
        <v>0</v>
      </c>
      <c r="AO527" s="5"/>
      <c r="AP527" s="21"/>
      <c r="AQ527" s="6" t="s">
        <v>547</v>
      </c>
      <c r="AR527" s="20"/>
    </row>
    <row r="528" spans="1:45">
      <c r="A528" s="1">
        <v>18</v>
      </c>
      <c r="B528" s="1">
        <v>366</v>
      </c>
      <c r="C528" s="22" t="s">
        <v>95</v>
      </c>
      <c r="D528" s="5" t="s">
        <v>297</v>
      </c>
      <c r="E528" s="3" t="s">
        <v>39</v>
      </c>
      <c r="F528" s="4">
        <f t="shared" si="195"/>
        <v>3</v>
      </c>
      <c r="G528" s="83"/>
      <c r="H528" s="4">
        <f t="shared" si="198"/>
        <v>3</v>
      </c>
      <c r="I528" s="3">
        <v>3</v>
      </c>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5" t="s">
        <v>51</v>
      </c>
      <c r="AK528" s="5"/>
      <c r="AL528" s="5" t="s">
        <v>43</v>
      </c>
      <c r="AM528" s="4">
        <v>3</v>
      </c>
      <c r="AN528" s="4">
        <f t="shared" si="199"/>
        <v>0</v>
      </c>
      <c r="AO528" s="5"/>
      <c r="AP528" s="6"/>
      <c r="AQ528" s="25"/>
      <c r="AR528" s="7"/>
    </row>
    <row r="529" spans="1:53" ht="25.5">
      <c r="A529" s="1">
        <v>19</v>
      </c>
      <c r="B529" s="1">
        <v>367</v>
      </c>
      <c r="C529" s="24" t="s">
        <v>136</v>
      </c>
      <c r="D529" s="5" t="s">
        <v>297</v>
      </c>
      <c r="E529" s="3" t="s">
        <v>39</v>
      </c>
      <c r="F529" s="4">
        <f>G529+H529</f>
        <v>0.49</v>
      </c>
      <c r="G529" s="83"/>
      <c r="H529" s="4">
        <f>SUM(I529:AI529)</f>
        <v>0.49</v>
      </c>
      <c r="I529" s="3"/>
      <c r="J529" s="3"/>
      <c r="K529" s="3"/>
      <c r="L529" s="3">
        <v>0.49</v>
      </c>
      <c r="M529" s="3"/>
      <c r="N529" s="3"/>
      <c r="O529" s="3"/>
      <c r="P529" s="3"/>
      <c r="Q529" s="3"/>
      <c r="R529" s="3"/>
      <c r="S529" s="3"/>
      <c r="T529" s="3"/>
      <c r="U529" s="3"/>
      <c r="V529" s="3"/>
      <c r="W529" s="3"/>
      <c r="X529" s="3"/>
      <c r="Y529" s="3"/>
      <c r="Z529" s="3"/>
      <c r="AA529" s="3"/>
      <c r="AB529" s="3"/>
      <c r="AC529" s="3"/>
      <c r="AD529" s="3"/>
      <c r="AE529" s="3"/>
      <c r="AF529" s="3"/>
      <c r="AG529" s="3"/>
      <c r="AH529" s="3"/>
      <c r="AI529" s="3"/>
      <c r="AJ529" s="6">
        <v>2024</v>
      </c>
      <c r="AK529" s="6"/>
      <c r="AL529" s="6" t="s">
        <v>803</v>
      </c>
      <c r="AM529" s="4">
        <v>0.49</v>
      </c>
      <c r="AN529" s="4">
        <f t="shared" si="199"/>
        <v>0</v>
      </c>
      <c r="AO529" s="6"/>
      <c r="AP529" s="6"/>
      <c r="AQ529" s="6"/>
      <c r="AR529" s="7"/>
    </row>
    <row r="530" spans="1:53" ht="16.5" customHeight="1">
      <c r="A530" s="1">
        <v>20</v>
      </c>
      <c r="B530" s="1">
        <v>368</v>
      </c>
      <c r="C530" s="22" t="s">
        <v>141</v>
      </c>
      <c r="D530" s="5" t="s">
        <v>296</v>
      </c>
      <c r="E530" s="3" t="s">
        <v>39</v>
      </c>
      <c r="F530" s="4">
        <f>G530+H530</f>
        <v>12.58</v>
      </c>
      <c r="G530" s="83"/>
      <c r="H530" s="4">
        <f>SUM(I530:AI530)</f>
        <v>12.58</v>
      </c>
      <c r="I530" s="3">
        <f>9+3.58-P530-Q530</f>
        <v>11.93</v>
      </c>
      <c r="J530" s="3"/>
      <c r="K530" s="3"/>
      <c r="L530" s="3"/>
      <c r="M530" s="3"/>
      <c r="N530" s="3"/>
      <c r="O530" s="3"/>
      <c r="P530" s="3">
        <v>0.48</v>
      </c>
      <c r="Q530" s="3">
        <v>0.17</v>
      </c>
      <c r="R530" s="3"/>
      <c r="S530" s="3"/>
      <c r="T530" s="3"/>
      <c r="U530" s="3"/>
      <c r="V530" s="3"/>
      <c r="W530" s="3"/>
      <c r="X530" s="3"/>
      <c r="Y530" s="3"/>
      <c r="Z530" s="3"/>
      <c r="AA530" s="3"/>
      <c r="AB530" s="3"/>
      <c r="AC530" s="3"/>
      <c r="AD530" s="3"/>
      <c r="AE530" s="3"/>
      <c r="AF530" s="3"/>
      <c r="AG530" s="3"/>
      <c r="AH530" s="3"/>
      <c r="AI530" s="3"/>
      <c r="AJ530" s="5" t="s">
        <v>46</v>
      </c>
      <c r="AK530" s="5"/>
      <c r="AL530" s="6" t="s">
        <v>646</v>
      </c>
      <c r="AM530" s="4">
        <v>12.58</v>
      </c>
      <c r="AN530" s="4">
        <f t="shared" si="199"/>
        <v>0</v>
      </c>
      <c r="AO530" s="6"/>
      <c r="AP530" s="6"/>
      <c r="AQ530" s="25" t="s">
        <v>563</v>
      </c>
      <c r="AR530" s="6"/>
      <c r="AS530" s="6" t="s">
        <v>661</v>
      </c>
      <c r="AT530" s="23"/>
    </row>
    <row r="531" spans="1:53">
      <c r="A531" s="1">
        <v>21</v>
      </c>
      <c r="B531" s="1">
        <v>370</v>
      </c>
      <c r="C531" s="22" t="s">
        <v>395</v>
      </c>
      <c r="D531" s="5" t="s">
        <v>296</v>
      </c>
      <c r="E531" s="3" t="s">
        <v>39</v>
      </c>
      <c r="F531" s="4">
        <f t="shared" si="195"/>
        <v>6.2</v>
      </c>
      <c r="G531" s="83"/>
      <c r="H531" s="4">
        <v>6.2</v>
      </c>
      <c r="I531" s="3">
        <f>6.2-P531-Q531</f>
        <v>5.6000000000000005</v>
      </c>
      <c r="J531" s="3"/>
      <c r="K531" s="3"/>
      <c r="L531" s="3"/>
      <c r="M531" s="3"/>
      <c r="N531" s="3"/>
      <c r="O531" s="3"/>
      <c r="P531" s="3">
        <v>0.35</v>
      </c>
      <c r="Q531" s="3">
        <v>0.25</v>
      </c>
      <c r="R531" s="3"/>
      <c r="S531" s="3"/>
      <c r="T531" s="3"/>
      <c r="U531" s="3"/>
      <c r="V531" s="3"/>
      <c r="W531" s="3"/>
      <c r="X531" s="3"/>
      <c r="Y531" s="3"/>
      <c r="Z531" s="3"/>
      <c r="AA531" s="3"/>
      <c r="AB531" s="3"/>
      <c r="AC531" s="3"/>
      <c r="AD531" s="3"/>
      <c r="AE531" s="3"/>
      <c r="AF531" s="3"/>
      <c r="AG531" s="3"/>
      <c r="AH531" s="3"/>
      <c r="AI531" s="3"/>
      <c r="AJ531" s="5" t="s">
        <v>51</v>
      </c>
      <c r="AK531" s="5"/>
      <c r="AL531" s="6" t="s">
        <v>43</v>
      </c>
      <c r="AM531" s="4">
        <v>6.2</v>
      </c>
      <c r="AN531" s="4">
        <f t="shared" si="199"/>
        <v>0</v>
      </c>
      <c r="AO531" s="6"/>
      <c r="AP531" s="6"/>
      <c r="AQ531" s="25"/>
      <c r="AR531" s="7"/>
    </row>
    <row r="532" spans="1:53" ht="27.75" customHeight="1">
      <c r="A532" s="1">
        <v>22</v>
      </c>
      <c r="B532" s="1">
        <v>371</v>
      </c>
      <c r="C532" s="24" t="s">
        <v>335</v>
      </c>
      <c r="D532" s="5" t="s">
        <v>296</v>
      </c>
      <c r="E532" s="3" t="s">
        <v>39</v>
      </c>
      <c r="F532" s="4">
        <f>G532+H532</f>
        <v>0.35</v>
      </c>
      <c r="G532" s="83"/>
      <c r="H532" s="4">
        <f>SUM(I532:AH532)</f>
        <v>0.35</v>
      </c>
      <c r="I532" s="3"/>
      <c r="J532" s="3"/>
      <c r="K532" s="3"/>
      <c r="L532" s="3"/>
      <c r="M532" s="3"/>
      <c r="N532" s="3"/>
      <c r="O532" s="3"/>
      <c r="P532" s="3"/>
      <c r="Q532" s="3"/>
      <c r="R532" s="3"/>
      <c r="S532" s="3"/>
      <c r="T532" s="3">
        <v>0.35</v>
      </c>
      <c r="U532" s="3"/>
      <c r="V532" s="3"/>
      <c r="W532" s="3"/>
      <c r="X532" s="3"/>
      <c r="Y532" s="3"/>
      <c r="Z532" s="3"/>
      <c r="AA532" s="3"/>
      <c r="AB532" s="3"/>
      <c r="AC532" s="3"/>
      <c r="AD532" s="3"/>
      <c r="AE532" s="3"/>
      <c r="AF532" s="3"/>
      <c r="AG532" s="3"/>
      <c r="AH532" s="3"/>
      <c r="AI532" s="5"/>
      <c r="AJ532" s="5" t="s">
        <v>44</v>
      </c>
      <c r="AK532" s="5"/>
      <c r="AL532" s="6" t="s">
        <v>627</v>
      </c>
      <c r="AM532" s="4">
        <v>0.35</v>
      </c>
      <c r="AN532" s="4">
        <f t="shared" si="199"/>
        <v>0</v>
      </c>
      <c r="AO532" s="6"/>
      <c r="AP532" s="21"/>
      <c r="AQ532" s="25" t="s">
        <v>585</v>
      </c>
      <c r="AR532" s="6"/>
      <c r="AS532" s="6" t="s">
        <v>386</v>
      </c>
    </row>
    <row r="533" spans="1:53">
      <c r="A533" s="1">
        <v>23</v>
      </c>
      <c r="B533" s="1">
        <v>372</v>
      </c>
      <c r="C533" s="24" t="s">
        <v>182</v>
      </c>
      <c r="D533" s="5" t="s">
        <v>296</v>
      </c>
      <c r="E533" s="3" t="s">
        <v>160</v>
      </c>
      <c r="F533" s="4">
        <f t="shared" si="195"/>
        <v>0.44</v>
      </c>
      <c r="G533" s="83"/>
      <c r="H533" s="4">
        <f>SUM(I533:AI533)</f>
        <v>0.44</v>
      </c>
      <c r="I533" s="3"/>
      <c r="J533" s="3"/>
      <c r="K533" s="3"/>
      <c r="L533" s="3"/>
      <c r="M533" s="3"/>
      <c r="N533" s="3"/>
      <c r="O533" s="3"/>
      <c r="P533" s="3"/>
      <c r="Q533" s="3"/>
      <c r="R533" s="3"/>
      <c r="S533" s="3">
        <v>0.44</v>
      </c>
      <c r="T533" s="3"/>
      <c r="U533" s="3"/>
      <c r="V533" s="3"/>
      <c r="W533" s="3"/>
      <c r="X533" s="3"/>
      <c r="Y533" s="3"/>
      <c r="Z533" s="3"/>
      <c r="AA533" s="3"/>
      <c r="AB533" s="3"/>
      <c r="AC533" s="3"/>
      <c r="AD533" s="3"/>
      <c r="AE533" s="3"/>
      <c r="AF533" s="3"/>
      <c r="AG533" s="3"/>
      <c r="AH533" s="3"/>
      <c r="AI533" s="3"/>
      <c r="AJ533" s="5" t="s">
        <v>42</v>
      </c>
      <c r="AK533" s="5"/>
      <c r="AL533" s="6" t="s">
        <v>43</v>
      </c>
      <c r="AM533" s="4">
        <v>0.44</v>
      </c>
      <c r="AN533" s="4">
        <f t="shared" si="199"/>
        <v>0</v>
      </c>
      <c r="AO533" s="6"/>
      <c r="AP533" s="6"/>
      <c r="AQ533" s="25"/>
      <c r="AR533" s="7"/>
    </row>
    <row r="534" spans="1:53">
      <c r="A534" s="1">
        <v>24</v>
      </c>
      <c r="B534" s="1">
        <v>374</v>
      </c>
      <c r="C534" s="24" t="s">
        <v>170</v>
      </c>
      <c r="D534" s="5" t="s">
        <v>296</v>
      </c>
      <c r="E534" s="3" t="s">
        <v>39</v>
      </c>
      <c r="F534" s="4">
        <f t="shared" si="195"/>
        <v>0.12</v>
      </c>
      <c r="G534" s="83"/>
      <c r="H534" s="4">
        <f>SUM(I534:AI534)</f>
        <v>0.12</v>
      </c>
      <c r="I534" s="3"/>
      <c r="J534" s="3"/>
      <c r="K534" s="3"/>
      <c r="L534" s="3"/>
      <c r="M534" s="3"/>
      <c r="N534" s="3"/>
      <c r="O534" s="3"/>
      <c r="P534" s="3"/>
      <c r="Q534" s="3"/>
      <c r="R534" s="3"/>
      <c r="S534" s="3">
        <v>0.12</v>
      </c>
      <c r="T534" s="3"/>
      <c r="U534" s="3"/>
      <c r="V534" s="3"/>
      <c r="W534" s="3"/>
      <c r="X534" s="3"/>
      <c r="Y534" s="3"/>
      <c r="Z534" s="3"/>
      <c r="AA534" s="3"/>
      <c r="AB534" s="3"/>
      <c r="AC534" s="3"/>
      <c r="AD534" s="3"/>
      <c r="AE534" s="3"/>
      <c r="AF534" s="3"/>
      <c r="AG534" s="3"/>
      <c r="AH534" s="3"/>
      <c r="AI534" s="3"/>
      <c r="AJ534" s="5" t="s">
        <v>63</v>
      </c>
      <c r="AK534" s="5"/>
      <c r="AL534" s="6" t="s">
        <v>43</v>
      </c>
      <c r="AM534" s="4">
        <v>0.12</v>
      </c>
      <c r="AN534" s="4">
        <f t="shared" si="199"/>
        <v>0</v>
      </c>
      <c r="AO534" s="6"/>
      <c r="AP534" s="6"/>
      <c r="AQ534" s="25"/>
      <c r="AR534" s="7"/>
    </row>
    <row r="535" spans="1:53" ht="16.5" customHeight="1">
      <c r="A535" s="1">
        <v>25</v>
      </c>
      <c r="B535" s="1">
        <v>375</v>
      </c>
      <c r="C535" s="2" t="s">
        <v>92</v>
      </c>
      <c r="D535" s="3" t="s">
        <v>298</v>
      </c>
      <c r="E535" s="3" t="s">
        <v>39</v>
      </c>
      <c r="F535" s="4">
        <f t="shared" si="195"/>
        <v>2.98</v>
      </c>
      <c r="G535" s="83"/>
      <c r="H535" s="4">
        <f>SUM(I535:AH535)</f>
        <v>2.98</v>
      </c>
      <c r="I535" s="4">
        <v>2.98</v>
      </c>
      <c r="J535" s="4"/>
      <c r="K535" s="4"/>
      <c r="L535" s="4"/>
      <c r="M535" s="4"/>
      <c r="N535" s="4"/>
      <c r="O535" s="4"/>
      <c r="P535" s="4"/>
      <c r="Q535" s="4"/>
      <c r="R535" s="3"/>
      <c r="S535" s="3"/>
      <c r="T535" s="3"/>
      <c r="U535" s="3"/>
      <c r="V535" s="3"/>
      <c r="W535" s="3"/>
      <c r="X535" s="3"/>
      <c r="Y535" s="3"/>
      <c r="Z535" s="3"/>
      <c r="AA535" s="3"/>
      <c r="AB535" s="3"/>
      <c r="AC535" s="3"/>
      <c r="AD535" s="3"/>
      <c r="AE535" s="3"/>
      <c r="AF535" s="3"/>
      <c r="AG535" s="3"/>
      <c r="AH535" s="3"/>
      <c r="AI535" s="5"/>
      <c r="AJ535" s="5" t="s">
        <v>44</v>
      </c>
      <c r="AK535" s="5"/>
      <c r="AL535" s="6" t="s">
        <v>627</v>
      </c>
      <c r="AM535" s="4">
        <v>2.83</v>
      </c>
      <c r="AN535" s="4">
        <f t="shared" si="199"/>
        <v>0.14999999999999991</v>
      </c>
      <c r="AO535" s="6"/>
      <c r="AP535" s="21"/>
      <c r="AQ535" s="6" t="s">
        <v>586</v>
      </c>
      <c r="AR535" s="20"/>
    </row>
    <row r="536" spans="1:53" ht="25.5">
      <c r="A536" s="1">
        <v>26</v>
      </c>
      <c r="B536" s="1">
        <v>376</v>
      </c>
      <c r="C536" s="2" t="s">
        <v>20</v>
      </c>
      <c r="D536" s="3" t="s">
        <v>298</v>
      </c>
      <c r="E536" s="3" t="s">
        <v>39</v>
      </c>
      <c r="F536" s="4">
        <f t="shared" si="195"/>
        <v>10.55</v>
      </c>
      <c r="G536" s="83"/>
      <c r="H536" s="4">
        <f>SUM(I536:AI536)</f>
        <v>10.55</v>
      </c>
      <c r="I536" s="3">
        <f>10.55-P536-Q536</f>
        <v>9.4600000000000009</v>
      </c>
      <c r="J536" s="3"/>
      <c r="K536" s="3"/>
      <c r="L536" s="3"/>
      <c r="M536" s="3"/>
      <c r="N536" s="3"/>
      <c r="O536" s="3"/>
      <c r="P536" s="3">
        <v>0.92</v>
      </c>
      <c r="Q536" s="3">
        <v>0.17</v>
      </c>
      <c r="R536" s="3"/>
      <c r="S536" s="3"/>
      <c r="T536" s="3"/>
      <c r="U536" s="3"/>
      <c r="V536" s="3"/>
      <c r="W536" s="3"/>
      <c r="X536" s="3"/>
      <c r="Y536" s="3"/>
      <c r="Z536" s="3"/>
      <c r="AA536" s="3"/>
      <c r="AB536" s="3"/>
      <c r="AC536" s="3"/>
      <c r="AD536" s="3"/>
      <c r="AE536" s="3"/>
      <c r="AF536" s="3"/>
      <c r="AG536" s="3"/>
      <c r="AH536" s="3"/>
      <c r="AI536" s="3"/>
      <c r="AJ536" s="5" t="s">
        <v>58</v>
      </c>
      <c r="AK536" s="5"/>
      <c r="AL536" s="6" t="s">
        <v>43</v>
      </c>
      <c r="AM536" s="4">
        <v>10.55</v>
      </c>
      <c r="AN536" s="4">
        <f t="shared" si="199"/>
        <v>0</v>
      </c>
      <c r="AO536" s="6"/>
      <c r="AP536" s="6"/>
      <c r="AQ536" s="6" t="s">
        <v>368</v>
      </c>
      <c r="AR536" s="7"/>
    </row>
    <row r="537" spans="1:53" ht="19.5" customHeight="1">
      <c r="A537" s="1">
        <v>27</v>
      </c>
      <c r="B537" s="1">
        <v>377</v>
      </c>
      <c r="C537" s="2" t="s">
        <v>202</v>
      </c>
      <c r="D537" s="3" t="s">
        <v>298</v>
      </c>
      <c r="E537" s="3" t="s">
        <v>39</v>
      </c>
      <c r="F537" s="4">
        <f t="shared" si="195"/>
        <v>0.95</v>
      </c>
      <c r="G537" s="83"/>
      <c r="H537" s="4">
        <f>SUM(I537:AI537)</f>
        <v>0.95</v>
      </c>
      <c r="I537" s="3"/>
      <c r="J537" s="3"/>
      <c r="K537" s="3">
        <v>0.67</v>
      </c>
      <c r="L537" s="3">
        <v>0.1</v>
      </c>
      <c r="M537" s="3"/>
      <c r="N537" s="3"/>
      <c r="O537" s="3"/>
      <c r="P537" s="3"/>
      <c r="Q537" s="3"/>
      <c r="R537" s="3">
        <v>0.1</v>
      </c>
      <c r="S537" s="3">
        <v>0.08</v>
      </c>
      <c r="T537" s="3"/>
      <c r="U537" s="3"/>
      <c r="V537" s="3"/>
      <c r="W537" s="3"/>
      <c r="X537" s="3"/>
      <c r="Y537" s="3"/>
      <c r="Z537" s="3"/>
      <c r="AA537" s="3"/>
      <c r="AB537" s="3"/>
      <c r="AC537" s="3"/>
      <c r="AD537" s="3"/>
      <c r="AE537" s="3"/>
      <c r="AF537" s="3"/>
      <c r="AG537" s="3"/>
      <c r="AH537" s="3"/>
      <c r="AI537" s="3"/>
      <c r="AJ537" s="5" t="s">
        <v>71</v>
      </c>
      <c r="AK537" s="5"/>
      <c r="AL537" s="6" t="s">
        <v>43</v>
      </c>
      <c r="AM537" s="4">
        <v>0.95</v>
      </c>
      <c r="AN537" s="4">
        <f t="shared" si="199"/>
        <v>0</v>
      </c>
      <c r="AO537" s="6"/>
      <c r="AP537" s="6"/>
      <c r="AQ537" s="6" t="s">
        <v>264</v>
      </c>
      <c r="AR537" s="7"/>
    </row>
    <row r="538" spans="1:53" ht="18.75" customHeight="1">
      <c r="A538" s="1">
        <v>28</v>
      </c>
      <c r="B538" s="1">
        <v>378</v>
      </c>
      <c r="C538" s="2" t="s">
        <v>21</v>
      </c>
      <c r="D538" s="3" t="s">
        <v>323</v>
      </c>
      <c r="E538" s="3" t="s">
        <v>39</v>
      </c>
      <c r="F538" s="4">
        <f t="shared" si="195"/>
        <v>2.83</v>
      </c>
      <c r="G538" s="83"/>
      <c r="H538" s="4">
        <f>SUM(I538:AH538)</f>
        <v>2.83</v>
      </c>
      <c r="I538" s="4">
        <v>2.73</v>
      </c>
      <c r="J538" s="4"/>
      <c r="K538" s="4"/>
      <c r="L538" s="4"/>
      <c r="M538" s="4"/>
      <c r="N538" s="4"/>
      <c r="O538" s="4"/>
      <c r="P538" s="4">
        <v>0.1</v>
      </c>
      <c r="Q538" s="4"/>
      <c r="R538" s="3"/>
      <c r="S538" s="3"/>
      <c r="T538" s="3"/>
      <c r="U538" s="3"/>
      <c r="V538" s="3"/>
      <c r="W538" s="3"/>
      <c r="X538" s="3"/>
      <c r="Y538" s="3"/>
      <c r="Z538" s="3"/>
      <c r="AA538" s="3"/>
      <c r="AB538" s="3"/>
      <c r="AC538" s="3"/>
      <c r="AD538" s="3"/>
      <c r="AE538" s="3"/>
      <c r="AF538" s="3"/>
      <c r="AG538" s="3"/>
      <c r="AH538" s="3"/>
      <c r="AI538" s="5"/>
      <c r="AJ538" s="5" t="s">
        <v>44</v>
      </c>
      <c r="AK538" s="5"/>
      <c r="AL538" s="6" t="s">
        <v>627</v>
      </c>
      <c r="AM538" s="4">
        <v>2.83</v>
      </c>
      <c r="AN538" s="4">
        <f t="shared" si="199"/>
        <v>0</v>
      </c>
      <c r="AO538" s="6"/>
      <c r="AP538" s="21"/>
      <c r="AQ538" s="6" t="s">
        <v>645</v>
      </c>
      <c r="AR538" s="20"/>
      <c r="BA538" s="16"/>
    </row>
    <row r="539" spans="1:53" ht="25.5">
      <c r="A539" s="1">
        <v>29</v>
      </c>
      <c r="B539" s="1">
        <v>379</v>
      </c>
      <c r="C539" s="2" t="s">
        <v>95</v>
      </c>
      <c r="D539" s="3" t="s">
        <v>300</v>
      </c>
      <c r="E539" s="3" t="s">
        <v>39</v>
      </c>
      <c r="F539" s="4">
        <f t="shared" si="195"/>
        <v>3.5599999999999996</v>
      </c>
      <c r="G539" s="83"/>
      <c r="H539" s="4">
        <f>SUM(I539:AH539)</f>
        <v>3.5599999999999996</v>
      </c>
      <c r="I539" s="3">
        <v>2.36</v>
      </c>
      <c r="J539" s="3"/>
      <c r="K539" s="3">
        <v>1.03</v>
      </c>
      <c r="L539" s="3"/>
      <c r="M539" s="3"/>
      <c r="N539" s="3"/>
      <c r="O539" s="3"/>
      <c r="P539" s="3">
        <v>0.1</v>
      </c>
      <c r="Q539" s="3">
        <v>7.0000000000000007E-2</v>
      </c>
      <c r="R539" s="3"/>
      <c r="S539" s="3"/>
      <c r="T539" s="3"/>
      <c r="U539" s="3"/>
      <c r="V539" s="3"/>
      <c r="W539" s="3"/>
      <c r="X539" s="3"/>
      <c r="Y539" s="3"/>
      <c r="Z539" s="3"/>
      <c r="AA539" s="3"/>
      <c r="AB539" s="3"/>
      <c r="AC539" s="3"/>
      <c r="AD539" s="3"/>
      <c r="AE539" s="3"/>
      <c r="AF539" s="3"/>
      <c r="AG539" s="3"/>
      <c r="AH539" s="3"/>
      <c r="AI539" s="3"/>
      <c r="AJ539" s="5" t="s">
        <v>62</v>
      </c>
      <c r="AK539" s="5"/>
      <c r="AL539" s="6" t="s">
        <v>43</v>
      </c>
      <c r="AM539" s="4">
        <v>3.55</v>
      </c>
      <c r="AN539" s="4">
        <f t="shared" si="199"/>
        <v>9.9999999999997868E-3</v>
      </c>
      <c r="AO539" s="6"/>
      <c r="AP539" s="21"/>
      <c r="AQ539" s="6" t="s">
        <v>369</v>
      </c>
      <c r="AR539" s="7"/>
      <c r="BA539" s="16"/>
    </row>
    <row r="540" spans="1:53">
      <c r="A540" s="1">
        <v>30</v>
      </c>
      <c r="B540" s="1">
        <v>380</v>
      </c>
      <c r="C540" s="2" t="s">
        <v>95</v>
      </c>
      <c r="D540" s="3" t="s">
        <v>300</v>
      </c>
      <c r="E540" s="3" t="s">
        <v>39</v>
      </c>
      <c r="F540" s="4">
        <f t="shared" si="195"/>
        <v>3.35</v>
      </c>
      <c r="G540" s="83"/>
      <c r="H540" s="4">
        <f>SUM(I540:AH540)</f>
        <v>3.35</v>
      </c>
      <c r="I540" s="3">
        <f>3.35-P540-Q540</f>
        <v>3.2</v>
      </c>
      <c r="J540" s="3"/>
      <c r="K540" s="3"/>
      <c r="L540" s="3"/>
      <c r="M540" s="3"/>
      <c r="N540" s="3"/>
      <c r="O540" s="3"/>
      <c r="P540" s="3">
        <v>0.1</v>
      </c>
      <c r="Q540" s="3">
        <v>0.05</v>
      </c>
      <c r="R540" s="3"/>
      <c r="S540" s="3"/>
      <c r="T540" s="3"/>
      <c r="U540" s="3"/>
      <c r="V540" s="3"/>
      <c r="W540" s="3"/>
      <c r="X540" s="3"/>
      <c r="Y540" s="3"/>
      <c r="Z540" s="3"/>
      <c r="AA540" s="3"/>
      <c r="AB540" s="3"/>
      <c r="AC540" s="3"/>
      <c r="AD540" s="3"/>
      <c r="AE540" s="3"/>
      <c r="AF540" s="3"/>
      <c r="AG540" s="3"/>
      <c r="AH540" s="3"/>
      <c r="AI540" s="3"/>
      <c r="AJ540" s="5" t="s">
        <v>42</v>
      </c>
      <c r="AK540" s="5"/>
      <c r="AL540" s="6" t="s">
        <v>43</v>
      </c>
      <c r="AM540" s="4">
        <v>3.35</v>
      </c>
      <c r="AN540" s="4">
        <f t="shared" si="199"/>
        <v>0</v>
      </c>
      <c r="AO540" s="6"/>
      <c r="AP540" s="6"/>
      <c r="AQ540" s="6"/>
      <c r="AR540" s="7"/>
      <c r="BA540" s="16"/>
    </row>
    <row r="541" spans="1:53" ht="25.5">
      <c r="A541" s="1">
        <v>31</v>
      </c>
      <c r="B541" s="1">
        <v>382</v>
      </c>
      <c r="C541" s="24" t="s">
        <v>127</v>
      </c>
      <c r="D541" s="5" t="s">
        <v>301</v>
      </c>
      <c r="E541" s="3" t="s">
        <v>39</v>
      </c>
      <c r="F541" s="4">
        <f t="shared" si="195"/>
        <v>0.4</v>
      </c>
      <c r="G541" s="83"/>
      <c r="H541" s="4">
        <f>SUM(I541:AI541)</f>
        <v>0.4</v>
      </c>
      <c r="I541" s="3"/>
      <c r="J541" s="3"/>
      <c r="K541" s="3"/>
      <c r="L541" s="3">
        <v>0.4</v>
      </c>
      <c r="M541" s="3"/>
      <c r="N541" s="3"/>
      <c r="O541" s="3"/>
      <c r="P541" s="3"/>
      <c r="Q541" s="3"/>
      <c r="R541" s="3"/>
      <c r="S541" s="3"/>
      <c r="T541" s="3"/>
      <c r="U541" s="3"/>
      <c r="V541" s="3"/>
      <c r="W541" s="3"/>
      <c r="X541" s="3"/>
      <c r="Y541" s="3"/>
      <c r="Z541" s="3"/>
      <c r="AA541" s="3"/>
      <c r="AB541" s="3"/>
      <c r="AC541" s="3"/>
      <c r="AD541" s="3"/>
      <c r="AE541" s="3"/>
      <c r="AF541" s="3"/>
      <c r="AG541" s="3"/>
      <c r="AH541" s="3"/>
      <c r="AI541" s="3"/>
      <c r="AJ541" s="5" t="s">
        <v>44</v>
      </c>
      <c r="AK541" s="5"/>
      <c r="AL541" s="135" t="s">
        <v>643</v>
      </c>
      <c r="AM541" s="4">
        <v>0.4</v>
      </c>
      <c r="AN541" s="4">
        <f t="shared" si="199"/>
        <v>0</v>
      </c>
      <c r="AO541" s="6"/>
      <c r="AP541" s="6"/>
      <c r="AQ541" s="135" t="s">
        <v>562</v>
      </c>
      <c r="AR541" s="135"/>
    </row>
    <row r="542" spans="1:53" ht="25.5">
      <c r="A542" s="1">
        <v>32</v>
      </c>
      <c r="B542" s="1">
        <v>383</v>
      </c>
      <c r="C542" s="24" t="s">
        <v>127</v>
      </c>
      <c r="D542" s="5" t="s">
        <v>301</v>
      </c>
      <c r="E542" s="3" t="s">
        <v>39</v>
      </c>
      <c r="F542" s="4">
        <f t="shared" si="195"/>
        <v>0.08</v>
      </c>
      <c r="G542" s="83"/>
      <c r="H542" s="4">
        <f>SUM(I542:AI542)</f>
        <v>0.08</v>
      </c>
      <c r="I542" s="3"/>
      <c r="J542" s="3"/>
      <c r="K542" s="3"/>
      <c r="L542" s="3">
        <v>0.08</v>
      </c>
      <c r="M542" s="3"/>
      <c r="N542" s="3"/>
      <c r="O542" s="3"/>
      <c r="P542" s="3"/>
      <c r="Q542" s="3"/>
      <c r="R542" s="3"/>
      <c r="S542" s="3"/>
      <c r="T542" s="3"/>
      <c r="U542" s="3"/>
      <c r="V542" s="3"/>
      <c r="W542" s="3"/>
      <c r="X542" s="3"/>
      <c r="Y542" s="3"/>
      <c r="Z542" s="3"/>
      <c r="AA542" s="3"/>
      <c r="AB542" s="3"/>
      <c r="AC542" s="3"/>
      <c r="AD542" s="3"/>
      <c r="AE542" s="3"/>
      <c r="AF542" s="3"/>
      <c r="AG542" s="3"/>
      <c r="AH542" s="3"/>
      <c r="AI542" s="3"/>
      <c r="AJ542" s="5" t="s">
        <v>44</v>
      </c>
      <c r="AK542" s="5"/>
      <c r="AL542" s="136"/>
      <c r="AM542" s="4">
        <v>0.08</v>
      </c>
      <c r="AN542" s="4">
        <f t="shared" si="199"/>
        <v>0</v>
      </c>
      <c r="AO542" s="6"/>
      <c r="AP542" s="6"/>
      <c r="AQ542" s="136" t="s">
        <v>562</v>
      </c>
      <c r="AR542" s="136"/>
    </row>
    <row r="543" spans="1:53" ht="27.75" customHeight="1">
      <c r="A543" s="1">
        <v>33</v>
      </c>
      <c r="B543" s="1">
        <v>384</v>
      </c>
      <c r="C543" s="24" t="s">
        <v>545</v>
      </c>
      <c r="D543" s="5" t="s">
        <v>301</v>
      </c>
      <c r="E543" s="3" t="s">
        <v>39</v>
      </c>
      <c r="F543" s="4">
        <f t="shared" si="195"/>
        <v>0.19</v>
      </c>
      <c r="G543" s="83"/>
      <c r="H543" s="4">
        <f>SUM(I543:AH543)</f>
        <v>0.19</v>
      </c>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v>0.19</v>
      </c>
      <c r="AH543" s="3"/>
      <c r="AI543" s="5"/>
      <c r="AJ543" s="5" t="s">
        <v>44</v>
      </c>
      <c r="AK543" s="5"/>
      <c r="AL543" s="6" t="s">
        <v>627</v>
      </c>
      <c r="AM543" s="4">
        <v>0.19</v>
      </c>
      <c r="AN543" s="4">
        <f t="shared" si="199"/>
        <v>0</v>
      </c>
      <c r="AO543" s="6"/>
      <c r="AP543" s="20"/>
      <c r="AQ543" s="6" t="s">
        <v>644</v>
      </c>
      <c r="AR543" s="6"/>
      <c r="AS543" s="23"/>
    </row>
    <row r="544" spans="1:53" ht="15" customHeight="1">
      <c r="A544" s="1">
        <v>34</v>
      </c>
      <c r="B544" s="1">
        <v>385</v>
      </c>
      <c r="C544" s="24" t="s">
        <v>396</v>
      </c>
      <c r="D544" s="5" t="s">
        <v>301</v>
      </c>
      <c r="E544" s="3" t="s">
        <v>39</v>
      </c>
      <c r="F544" s="4">
        <f t="shared" si="195"/>
        <v>7.31</v>
      </c>
      <c r="G544" s="83"/>
      <c r="H544" s="4">
        <f>SUM(I544:AI544)</f>
        <v>7.31</v>
      </c>
      <c r="I544" s="3">
        <f>7.31-P544-Q544</f>
        <v>7.04</v>
      </c>
      <c r="J544" s="3"/>
      <c r="K544" s="3"/>
      <c r="L544" s="3"/>
      <c r="M544" s="3"/>
      <c r="N544" s="3"/>
      <c r="O544" s="3"/>
      <c r="P544" s="3">
        <v>0.18</v>
      </c>
      <c r="Q544" s="3">
        <v>0.09</v>
      </c>
      <c r="R544" s="3"/>
      <c r="S544" s="3"/>
      <c r="T544" s="3"/>
      <c r="U544" s="3"/>
      <c r="V544" s="3"/>
      <c r="W544" s="3"/>
      <c r="X544" s="3"/>
      <c r="Y544" s="3"/>
      <c r="Z544" s="3"/>
      <c r="AA544" s="3"/>
      <c r="AB544" s="3"/>
      <c r="AC544" s="3"/>
      <c r="AD544" s="3"/>
      <c r="AE544" s="3"/>
      <c r="AF544" s="3"/>
      <c r="AG544" s="3"/>
      <c r="AH544" s="3"/>
      <c r="AI544" s="3"/>
      <c r="AJ544" s="5" t="s">
        <v>58</v>
      </c>
      <c r="AK544" s="5"/>
      <c r="AL544" s="6" t="s">
        <v>638</v>
      </c>
      <c r="AM544" s="4">
        <v>7.31</v>
      </c>
      <c r="AN544" s="4">
        <f t="shared" si="199"/>
        <v>0</v>
      </c>
      <c r="AO544" s="6"/>
      <c r="AP544" s="21"/>
      <c r="AQ544" s="6" t="s">
        <v>558</v>
      </c>
      <c r="AR544" s="6"/>
    </row>
    <row r="545" spans="1:45" ht="15" customHeight="1">
      <c r="A545" s="1">
        <v>35</v>
      </c>
      <c r="B545" s="1">
        <v>386</v>
      </c>
      <c r="C545" s="22" t="s">
        <v>22</v>
      </c>
      <c r="D545" s="5" t="s">
        <v>301</v>
      </c>
      <c r="E545" s="3" t="s">
        <v>39</v>
      </c>
      <c r="F545" s="4">
        <f t="shared" si="195"/>
        <v>12</v>
      </c>
      <c r="G545" s="83"/>
      <c r="H545" s="4">
        <f>SUM(I545:AI545)</f>
        <v>12</v>
      </c>
      <c r="I545" s="3">
        <f>12-L545-P545-Q545</f>
        <v>10.120000000000001</v>
      </c>
      <c r="J545" s="3"/>
      <c r="K545" s="3"/>
      <c r="L545" s="3">
        <v>0.02</v>
      </c>
      <c r="M545" s="3"/>
      <c r="N545" s="3"/>
      <c r="O545" s="3"/>
      <c r="P545" s="3">
        <v>1.32</v>
      </c>
      <c r="Q545" s="3">
        <v>0.54</v>
      </c>
      <c r="R545" s="3"/>
      <c r="S545" s="3"/>
      <c r="T545" s="3"/>
      <c r="U545" s="3"/>
      <c r="V545" s="3"/>
      <c r="W545" s="3"/>
      <c r="X545" s="3"/>
      <c r="Y545" s="3"/>
      <c r="Z545" s="3"/>
      <c r="AA545" s="3"/>
      <c r="AB545" s="3"/>
      <c r="AC545" s="3"/>
      <c r="AD545" s="3"/>
      <c r="AE545" s="3"/>
      <c r="AF545" s="3"/>
      <c r="AG545" s="3"/>
      <c r="AH545" s="3"/>
      <c r="AI545" s="3"/>
      <c r="AJ545" s="5" t="s">
        <v>46</v>
      </c>
      <c r="AK545" s="5"/>
      <c r="AL545" s="6" t="s">
        <v>43</v>
      </c>
      <c r="AM545" s="4">
        <v>12</v>
      </c>
      <c r="AN545" s="4">
        <f t="shared" si="199"/>
        <v>0</v>
      </c>
      <c r="AO545" s="6"/>
      <c r="AP545" s="21"/>
      <c r="AQ545" s="25" t="s">
        <v>370</v>
      </c>
      <c r="AR545" s="20"/>
    </row>
    <row r="546" spans="1:45" ht="15" customHeight="1">
      <c r="A546" s="1">
        <v>36</v>
      </c>
      <c r="B546" s="1">
        <v>388</v>
      </c>
      <c r="C546" s="24" t="s">
        <v>96</v>
      </c>
      <c r="D546" s="5" t="s">
        <v>257</v>
      </c>
      <c r="E546" s="3" t="s">
        <v>39</v>
      </c>
      <c r="F546" s="4">
        <f t="shared" si="195"/>
        <v>0.27</v>
      </c>
      <c r="G546" s="83"/>
      <c r="H546" s="4">
        <f>SUM(I546:AH546)</f>
        <v>0.27</v>
      </c>
      <c r="I546" s="3">
        <v>0.27</v>
      </c>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5"/>
      <c r="AJ546" s="5" t="s">
        <v>44</v>
      </c>
      <c r="AK546" s="5"/>
      <c r="AL546" s="6" t="s">
        <v>387</v>
      </c>
      <c r="AM546" s="4">
        <v>0.27</v>
      </c>
      <c r="AN546" s="4">
        <f t="shared" si="199"/>
        <v>0</v>
      </c>
      <c r="AO546" s="6"/>
      <c r="AP546" s="20"/>
      <c r="AQ546" s="140" t="s">
        <v>543</v>
      </c>
      <c r="AR546" s="143"/>
    </row>
    <row r="547" spans="1:45" ht="15" customHeight="1">
      <c r="A547" s="1">
        <v>37</v>
      </c>
      <c r="B547" s="1">
        <v>389</v>
      </c>
      <c r="C547" s="24" t="s">
        <v>97</v>
      </c>
      <c r="D547" s="5" t="s">
        <v>257</v>
      </c>
      <c r="E547" s="3" t="s">
        <v>39</v>
      </c>
      <c r="F547" s="4">
        <f t="shared" si="195"/>
        <v>0.45</v>
      </c>
      <c r="G547" s="83"/>
      <c r="H547" s="4">
        <f>SUM(I547:AH547)</f>
        <v>0.45</v>
      </c>
      <c r="I547" s="3">
        <v>0.45</v>
      </c>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5"/>
      <c r="AJ547" s="5" t="s">
        <v>44</v>
      </c>
      <c r="AK547" s="5"/>
      <c r="AL547" s="6" t="s">
        <v>387</v>
      </c>
      <c r="AM547" s="4">
        <v>0.45</v>
      </c>
      <c r="AN547" s="4">
        <f t="shared" si="199"/>
        <v>0</v>
      </c>
      <c r="AO547" s="6"/>
      <c r="AP547" s="20"/>
      <c r="AQ547" s="141"/>
      <c r="AR547" s="144"/>
    </row>
    <row r="548" spans="1:45" ht="15" customHeight="1">
      <c r="A548" s="1">
        <v>38</v>
      </c>
      <c r="B548" s="1">
        <v>390</v>
      </c>
      <c r="C548" s="24" t="s">
        <v>98</v>
      </c>
      <c r="D548" s="5" t="s">
        <v>257</v>
      </c>
      <c r="E548" s="3" t="s">
        <v>39</v>
      </c>
      <c r="F548" s="4">
        <f t="shared" si="195"/>
        <v>0.17</v>
      </c>
      <c r="G548" s="83"/>
      <c r="H548" s="4">
        <f>SUM(I548:AH548)</f>
        <v>0.17</v>
      </c>
      <c r="I548" s="3">
        <v>0.17</v>
      </c>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5"/>
      <c r="AJ548" s="5" t="s">
        <v>44</v>
      </c>
      <c r="AK548" s="5"/>
      <c r="AL548" s="6" t="s">
        <v>387</v>
      </c>
      <c r="AM548" s="4">
        <v>0.17</v>
      </c>
      <c r="AN548" s="4">
        <f t="shared" si="199"/>
        <v>0</v>
      </c>
      <c r="AO548" s="6"/>
      <c r="AP548" s="20"/>
      <c r="AQ548" s="142"/>
      <c r="AR548" s="145"/>
    </row>
    <row r="549" spans="1:45" ht="15" customHeight="1">
      <c r="A549" s="1">
        <v>39</v>
      </c>
      <c r="B549" s="1">
        <v>391</v>
      </c>
      <c r="C549" s="24" t="s">
        <v>99</v>
      </c>
      <c r="D549" s="5" t="s">
        <v>257</v>
      </c>
      <c r="E549" s="3" t="s">
        <v>39</v>
      </c>
      <c r="F549" s="4">
        <f t="shared" ref="F549:F556" si="200">G549+H549</f>
        <v>1</v>
      </c>
      <c r="G549" s="83"/>
      <c r="H549" s="4">
        <f t="shared" ref="H549:H556" si="201">SUM(I549:AI549)</f>
        <v>1</v>
      </c>
      <c r="I549" s="3">
        <v>1</v>
      </c>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5" t="s">
        <v>63</v>
      </c>
      <c r="AK549" s="5"/>
      <c r="AL549" s="6" t="s">
        <v>43</v>
      </c>
      <c r="AM549" s="4">
        <v>1</v>
      </c>
      <c r="AN549" s="4">
        <f t="shared" si="199"/>
        <v>0</v>
      </c>
      <c r="AO549" s="6"/>
      <c r="AP549" s="6"/>
      <c r="AQ549" s="25"/>
      <c r="AR549" s="7"/>
    </row>
    <row r="550" spans="1:45" ht="15" customHeight="1">
      <c r="A550" s="1">
        <v>40</v>
      </c>
      <c r="B550" s="1">
        <v>392</v>
      </c>
      <c r="C550" s="24" t="s">
        <v>200</v>
      </c>
      <c r="D550" s="5" t="s">
        <v>257</v>
      </c>
      <c r="E550" s="3" t="s">
        <v>39</v>
      </c>
      <c r="F550" s="4">
        <f t="shared" si="200"/>
        <v>4.4400000000000004</v>
      </c>
      <c r="G550" s="83"/>
      <c r="H550" s="4">
        <f t="shared" si="201"/>
        <v>4.4400000000000004</v>
      </c>
      <c r="I550" s="3">
        <v>4.4400000000000004</v>
      </c>
      <c r="J550" s="3"/>
      <c r="K550" s="3"/>
      <c r="L550" s="3"/>
      <c r="M550" s="3"/>
      <c r="N550" s="3"/>
      <c r="O550" s="3"/>
      <c r="P550" s="3"/>
      <c r="Q550" s="137" t="s">
        <v>828</v>
      </c>
      <c r="R550" s="138"/>
      <c r="S550" s="138"/>
      <c r="T550" s="138"/>
      <c r="U550" s="138"/>
      <c r="V550" s="138"/>
      <c r="W550" s="138"/>
      <c r="X550" s="139"/>
      <c r="Y550" s="3"/>
      <c r="Z550" s="3"/>
      <c r="AA550" s="3"/>
      <c r="AB550" s="3"/>
      <c r="AC550" s="3"/>
      <c r="AD550" s="3"/>
      <c r="AE550" s="3"/>
      <c r="AF550" s="3"/>
      <c r="AG550" s="3"/>
      <c r="AH550" s="3"/>
      <c r="AI550" s="3"/>
      <c r="AJ550" s="5" t="s">
        <v>42</v>
      </c>
      <c r="AK550" s="5"/>
      <c r="AL550" s="6" t="s">
        <v>43</v>
      </c>
      <c r="AM550" s="4">
        <v>4.4400000000000004</v>
      </c>
      <c r="AN550" s="4">
        <f t="shared" si="199"/>
        <v>0</v>
      </c>
      <c r="AO550" s="6"/>
      <c r="AP550" s="6"/>
      <c r="AQ550" s="25"/>
      <c r="AR550" s="7"/>
    </row>
    <row r="551" spans="1:45" ht="25.5" customHeight="1">
      <c r="A551" s="1">
        <v>41</v>
      </c>
      <c r="B551" s="1">
        <v>393</v>
      </c>
      <c r="C551" s="24" t="s">
        <v>397</v>
      </c>
      <c r="D551" s="5" t="s">
        <v>257</v>
      </c>
      <c r="E551" s="3" t="s">
        <v>39</v>
      </c>
      <c r="F551" s="4">
        <f t="shared" si="200"/>
        <v>4.2</v>
      </c>
      <c r="G551" s="83"/>
      <c r="H551" s="4">
        <f t="shared" si="201"/>
        <v>4.2</v>
      </c>
      <c r="I551" s="3">
        <f>4.2-P551-Q551</f>
        <v>4.1399999999999997</v>
      </c>
      <c r="J551" s="3"/>
      <c r="K551" s="3"/>
      <c r="L551" s="3"/>
      <c r="M551" s="3"/>
      <c r="N551" s="3"/>
      <c r="O551" s="3"/>
      <c r="P551" s="3">
        <v>0.03</v>
      </c>
      <c r="Q551" s="3">
        <v>0.03</v>
      </c>
      <c r="R551" s="3"/>
      <c r="S551" s="3"/>
      <c r="T551" s="3"/>
      <c r="U551" s="3"/>
      <c r="V551" s="3"/>
      <c r="W551" s="3"/>
      <c r="X551" s="3"/>
      <c r="Y551" s="3"/>
      <c r="Z551" s="3"/>
      <c r="AA551" s="3"/>
      <c r="AB551" s="3"/>
      <c r="AC551" s="3"/>
      <c r="AD551" s="3"/>
      <c r="AE551" s="3"/>
      <c r="AF551" s="3"/>
      <c r="AG551" s="3"/>
      <c r="AH551" s="3"/>
      <c r="AI551" s="3"/>
      <c r="AJ551" s="5" t="s">
        <v>58</v>
      </c>
      <c r="AK551" s="5"/>
      <c r="AL551" s="6" t="s">
        <v>43</v>
      </c>
      <c r="AM551" s="4">
        <v>4.2</v>
      </c>
      <c r="AN551" s="4">
        <f t="shared" si="199"/>
        <v>0</v>
      </c>
      <c r="AO551" s="4"/>
      <c r="AP551" s="6"/>
      <c r="AQ551" s="146"/>
      <c r="AR551" s="135" t="s">
        <v>827</v>
      </c>
    </row>
    <row r="552" spans="1:45" ht="24.75" customHeight="1">
      <c r="A552" s="1">
        <v>42</v>
      </c>
      <c r="B552" s="1">
        <v>394</v>
      </c>
      <c r="C552" s="24" t="s">
        <v>397</v>
      </c>
      <c r="D552" s="5" t="s">
        <v>257</v>
      </c>
      <c r="E552" s="3" t="s">
        <v>39</v>
      </c>
      <c r="F552" s="4">
        <f t="shared" si="200"/>
        <v>6.5</v>
      </c>
      <c r="G552" s="83"/>
      <c r="H552" s="4">
        <f t="shared" si="201"/>
        <v>6.5</v>
      </c>
      <c r="I552" s="3">
        <f>6.5-1.18-P552-Q552+0.76+0.42</f>
        <v>6.06</v>
      </c>
      <c r="J552" s="3"/>
      <c r="K552" s="3"/>
      <c r="L552" s="3"/>
      <c r="M552" s="3"/>
      <c r="N552" s="3"/>
      <c r="O552" s="3"/>
      <c r="P552" s="3">
        <v>0.4</v>
      </c>
      <c r="Q552" s="3">
        <v>0.04</v>
      </c>
      <c r="R552" s="3"/>
      <c r="S552" s="3"/>
      <c r="T552" s="3"/>
      <c r="U552" s="3"/>
      <c r="V552" s="3"/>
      <c r="W552" s="3"/>
      <c r="X552" s="3"/>
      <c r="Y552" s="3"/>
      <c r="Z552" s="3"/>
      <c r="AA552" s="3"/>
      <c r="AB552" s="3"/>
      <c r="AC552" s="3"/>
      <c r="AD552" s="3"/>
      <c r="AE552" s="3"/>
      <c r="AF552" s="3"/>
      <c r="AG552" s="3"/>
      <c r="AH552" s="3"/>
      <c r="AI552" s="3"/>
      <c r="AJ552" s="5" t="s">
        <v>42</v>
      </c>
      <c r="AK552" s="5"/>
      <c r="AL552" s="6" t="s">
        <v>43</v>
      </c>
      <c r="AM552" s="4">
        <v>6.5</v>
      </c>
      <c r="AN552" s="4">
        <f t="shared" si="199"/>
        <v>0</v>
      </c>
      <c r="AO552" s="4"/>
      <c r="AP552" s="6"/>
      <c r="AQ552" s="147"/>
      <c r="AR552" s="136"/>
    </row>
    <row r="553" spans="1:45" ht="28.5" customHeight="1">
      <c r="A553" s="1">
        <v>43</v>
      </c>
      <c r="B553" s="1">
        <v>397</v>
      </c>
      <c r="C553" s="24" t="s">
        <v>20</v>
      </c>
      <c r="D553" s="5" t="s">
        <v>247</v>
      </c>
      <c r="E553" s="3" t="s">
        <v>39</v>
      </c>
      <c r="F553" s="4">
        <f t="shared" si="200"/>
        <v>5.5700000000000012</v>
      </c>
      <c r="G553" s="83"/>
      <c r="H553" s="4">
        <f>SUM(I553:AI553)</f>
        <v>5.5700000000000012</v>
      </c>
      <c r="I553" s="3">
        <f>3.65+1</f>
        <v>4.6500000000000004</v>
      </c>
      <c r="J553" s="3">
        <v>0.15</v>
      </c>
      <c r="K553" s="3">
        <v>0.03</v>
      </c>
      <c r="L553" s="3">
        <v>0.09</v>
      </c>
      <c r="M553" s="3"/>
      <c r="N553" s="3"/>
      <c r="O553" s="3"/>
      <c r="P553" s="3">
        <v>0.4</v>
      </c>
      <c r="Q553" s="3">
        <v>0.25</v>
      </c>
      <c r="R553" s="3"/>
      <c r="S553" s="3"/>
      <c r="T553" s="3"/>
      <c r="U553" s="3"/>
      <c r="V553" s="3"/>
      <c r="W553" s="3"/>
      <c r="X553" s="3"/>
      <c r="Y553" s="3"/>
      <c r="Z553" s="3"/>
      <c r="AA553" s="3"/>
      <c r="AB553" s="3"/>
      <c r="AC553" s="3"/>
      <c r="AD553" s="3"/>
      <c r="AE553" s="3"/>
      <c r="AF553" s="3"/>
      <c r="AG553" s="3"/>
      <c r="AH553" s="3"/>
      <c r="AI553" s="3"/>
      <c r="AJ553" s="5" t="s">
        <v>46</v>
      </c>
      <c r="AK553" s="5"/>
      <c r="AL553" s="5" t="s">
        <v>659</v>
      </c>
      <c r="AM553" s="4">
        <v>5.57</v>
      </c>
      <c r="AN553" s="4">
        <f t="shared" si="199"/>
        <v>0</v>
      </c>
      <c r="AO553" s="5"/>
      <c r="AP553" s="21"/>
      <c r="AQ553" s="6" t="s">
        <v>660</v>
      </c>
      <c r="AR553" s="7"/>
    </row>
    <row r="554" spans="1:45" s="14" customFormat="1" ht="21.75" customHeight="1">
      <c r="A554" s="36">
        <v>22.2</v>
      </c>
      <c r="B554" s="86"/>
      <c r="C554" s="49" t="s">
        <v>725</v>
      </c>
      <c r="D554" s="48"/>
      <c r="E554" s="48"/>
      <c r="F554" s="40">
        <f t="shared" si="200"/>
        <v>410.23999999999995</v>
      </c>
      <c r="G554" s="40">
        <f t="shared" ref="G554:AN554" si="202">SUM(G555:G567)</f>
        <v>0</v>
      </c>
      <c r="H554" s="40">
        <f t="shared" si="202"/>
        <v>410.23999999999995</v>
      </c>
      <c r="I554" s="40">
        <f t="shared" si="202"/>
        <v>393.5</v>
      </c>
      <c r="J554" s="40">
        <f t="shared" si="202"/>
        <v>2.27</v>
      </c>
      <c r="K554" s="40">
        <f t="shared" si="202"/>
        <v>2</v>
      </c>
      <c r="L554" s="40">
        <f t="shared" si="202"/>
        <v>11.190000000000001</v>
      </c>
      <c r="M554" s="40">
        <f t="shared" si="202"/>
        <v>0</v>
      </c>
      <c r="N554" s="40">
        <f t="shared" si="202"/>
        <v>0</v>
      </c>
      <c r="O554" s="40">
        <f t="shared" si="202"/>
        <v>0</v>
      </c>
      <c r="P554" s="40">
        <f t="shared" si="202"/>
        <v>1.0900000000000001</v>
      </c>
      <c r="Q554" s="40">
        <f t="shared" si="202"/>
        <v>0.17</v>
      </c>
      <c r="R554" s="40">
        <f t="shared" si="202"/>
        <v>0</v>
      </c>
      <c r="S554" s="40">
        <f t="shared" si="202"/>
        <v>0</v>
      </c>
      <c r="T554" s="40">
        <f t="shared" si="202"/>
        <v>0</v>
      </c>
      <c r="U554" s="40">
        <f t="shared" si="202"/>
        <v>0</v>
      </c>
      <c r="V554" s="40">
        <f t="shared" si="202"/>
        <v>0.02</v>
      </c>
      <c r="W554" s="40">
        <f t="shared" si="202"/>
        <v>0</v>
      </c>
      <c r="X554" s="40">
        <f t="shared" si="202"/>
        <v>0</v>
      </c>
      <c r="Y554" s="40">
        <f t="shared" si="202"/>
        <v>0</v>
      </c>
      <c r="Z554" s="40">
        <f t="shared" si="202"/>
        <v>0</v>
      </c>
      <c r="AA554" s="40">
        <f t="shared" si="202"/>
        <v>0</v>
      </c>
      <c r="AB554" s="40">
        <f t="shared" si="202"/>
        <v>0</v>
      </c>
      <c r="AC554" s="40">
        <f t="shared" si="202"/>
        <v>0</v>
      </c>
      <c r="AD554" s="40">
        <f t="shared" si="202"/>
        <v>0</v>
      </c>
      <c r="AE554" s="40">
        <f t="shared" si="202"/>
        <v>0</v>
      </c>
      <c r="AF554" s="40">
        <f t="shared" si="202"/>
        <v>0</v>
      </c>
      <c r="AG554" s="40">
        <f t="shared" si="202"/>
        <v>0</v>
      </c>
      <c r="AH554" s="40">
        <f t="shared" si="202"/>
        <v>0</v>
      </c>
      <c r="AI554" s="40">
        <f t="shared" si="202"/>
        <v>0</v>
      </c>
      <c r="AJ554" s="40">
        <f t="shared" si="202"/>
        <v>0</v>
      </c>
      <c r="AK554" s="40">
        <f t="shared" si="202"/>
        <v>0</v>
      </c>
      <c r="AL554" s="40">
        <f t="shared" si="202"/>
        <v>0</v>
      </c>
      <c r="AM554" s="40">
        <f t="shared" si="202"/>
        <v>97.05</v>
      </c>
      <c r="AN554" s="40">
        <f t="shared" si="202"/>
        <v>313.19</v>
      </c>
      <c r="AO554" s="40">
        <f t="shared" ref="AO554" si="203">SUM(AO555:AO567)</f>
        <v>0</v>
      </c>
      <c r="AP554" s="41"/>
      <c r="AQ554" s="41"/>
      <c r="AR554" s="41"/>
      <c r="AS554" s="75"/>
    </row>
    <row r="555" spans="1:45" ht="33" customHeight="1">
      <c r="A555" s="1">
        <v>1</v>
      </c>
      <c r="B555" s="1">
        <v>396</v>
      </c>
      <c r="C555" s="22" t="s">
        <v>794</v>
      </c>
      <c r="D555" s="5" t="s">
        <v>257</v>
      </c>
      <c r="E555" s="3" t="s">
        <v>39</v>
      </c>
      <c r="F555" s="4">
        <f t="shared" si="200"/>
        <v>12.940000000000001</v>
      </c>
      <c r="G555" s="83"/>
      <c r="H555" s="4">
        <f>SUM(I555:AI555)</f>
        <v>12.940000000000001</v>
      </c>
      <c r="I555" s="3">
        <f>15-2.03-0.29-1.28+1.18-0.76-0.16</f>
        <v>11.660000000000002</v>
      </c>
      <c r="J555" s="3"/>
      <c r="K555" s="3"/>
      <c r="L555" s="3"/>
      <c r="M555" s="3"/>
      <c r="N555" s="3"/>
      <c r="O555" s="3"/>
      <c r="P555" s="3">
        <v>1.0900000000000001</v>
      </c>
      <c r="Q555" s="3">
        <v>0.17</v>
      </c>
      <c r="R555" s="3"/>
      <c r="S555" s="3"/>
      <c r="T555" s="3"/>
      <c r="U555" s="3"/>
      <c r="V555" s="3">
        <v>0.02</v>
      </c>
      <c r="W555" s="3"/>
      <c r="X555" s="3"/>
      <c r="Y555" s="3"/>
      <c r="Z555" s="3"/>
      <c r="AA555" s="3"/>
      <c r="AB555" s="3"/>
      <c r="AC555" s="3"/>
      <c r="AD555" s="3"/>
      <c r="AE555" s="3"/>
      <c r="AF555" s="3"/>
      <c r="AG555" s="3"/>
      <c r="AH555" s="3"/>
      <c r="AI555" s="3"/>
      <c r="AJ555" s="5" t="s">
        <v>62</v>
      </c>
      <c r="AK555" s="5"/>
      <c r="AL555" s="6" t="s">
        <v>538</v>
      </c>
      <c r="AM555" s="4">
        <v>12.68</v>
      </c>
      <c r="AN555" s="4">
        <f t="shared" ref="AN555:AN567" si="204">H555-AM555</f>
        <v>0.26000000000000156</v>
      </c>
      <c r="AO555" s="6" t="s">
        <v>799</v>
      </c>
      <c r="AP555" s="21"/>
      <c r="AQ555" s="6" t="s">
        <v>795</v>
      </c>
      <c r="AR555" s="6"/>
    </row>
    <row r="556" spans="1:45" ht="25.5">
      <c r="A556" s="1">
        <v>2</v>
      </c>
      <c r="B556" s="1"/>
      <c r="C556" s="24" t="s">
        <v>136</v>
      </c>
      <c r="D556" s="5" t="s">
        <v>257</v>
      </c>
      <c r="E556" s="3" t="s">
        <v>39</v>
      </c>
      <c r="F556" s="4">
        <f t="shared" si="200"/>
        <v>2.44</v>
      </c>
      <c r="G556" s="83"/>
      <c r="H556" s="4">
        <f t="shared" si="201"/>
        <v>2.44</v>
      </c>
      <c r="I556" s="3"/>
      <c r="J556" s="3"/>
      <c r="K556" s="3">
        <v>0.64</v>
      </c>
      <c r="L556" s="3">
        <v>1.8</v>
      </c>
      <c r="M556" s="3"/>
      <c r="N556" s="3"/>
      <c r="O556" s="3"/>
      <c r="P556" s="3"/>
      <c r="Q556" s="3"/>
      <c r="R556" s="3"/>
      <c r="S556" s="3"/>
      <c r="T556" s="3"/>
      <c r="U556" s="3"/>
      <c r="V556" s="3"/>
      <c r="W556" s="3"/>
      <c r="X556" s="3"/>
      <c r="Y556" s="3"/>
      <c r="Z556" s="3"/>
      <c r="AA556" s="3"/>
      <c r="AB556" s="3"/>
      <c r="AC556" s="3"/>
      <c r="AD556" s="3"/>
      <c r="AE556" s="3"/>
      <c r="AF556" s="3"/>
      <c r="AG556" s="3"/>
      <c r="AH556" s="3"/>
      <c r="AI556" s="3"/>
      <c r="AJ556" s="5"/>
      <c r="AK556" s="5"/>
      <c r="AL556" s="6" t="s">
        <v>538</v>
      </c>
      <c r="AM556" s="4">
        <v>0.28999999999999998</v>
      </c>
      <c r="AN556" s="4">
        <f t="shared" si="204"/>
        <v>2.15</v>
      </c>
      <c r="AO556" s="6"/>
      <c r="AP556" s="21"/>
      <c r="AQ556" s="6" t="s">
        <v>630</v>
      </c>
      <c r="AR556" s="7"/>
    </row>
    <row r="557" spans="1:45" ht="25.5">
      <c r="A557" s="1">
        <v>3</v>
      </c>
      <c r="B557" s="1">
        <v>398</v>
      </c>
      <c r="C557" s="24" t="s">
        <v>136</v>
      </c>
      <c r="D557" s="5" t="s">
        <v>247</v>
      </c>
      <c r="E557" s="3" t="s">
        <v>39</v>
      </c>
      <c r="F557" s="4">
        <f t="shared" si="195"/>
        <v>0.84</v>
      </c>
      <c r="G557" s="83"/>
      <c r="H557" s="4">
        <f t="shared" ref="H557:H567" si="205">SUM(I557:AI557)</f>
        <v>0.84</v>
      </c>
      <c r="I557" s="3"/>
      <c r="J557" s="3"/>
      <c r="K557" s="3">
        <v>0.01</v>
      </c>
      <c r="L557" s="3">
        <v>0.83</v>
      </c>
      <c r="M557" s="3"/>
      <c r="N557" s="3"/>
      <c r="O557" s="3"/>
      <c r="P557" s="3"/>
      <c r="Q557" s="3"/>
      <c r="R557" s="3"/>
      <c r="S557" s="3"/>
      <c r="T557" s="3"/>
      <c r="U557" s="3"/>
      <c r="V557" s="3"/>
      <c r="W557" s="3"/>
      <c r="X557" s="3"/>
      <c r="Y557" s="3"/>
      <c r="Z557" s="3"/>
      <c r="AA557" s="3"/>
      <c r="AB557" s="3"/>
      <c r="AC557" s="3"/>
      <c r="AD557" s="3"/>
      <c r="AE557" s="3"/>
      <c r="AF557" s="3"/>
      <c r="AG557" s="3"/>
      <c r="AH557" s="3"/>
      <c r="AI557" s="3"/>
      <c r="AJ557" s="5" t="s">
        <v>58</v>
      </c>
      <c r="AK557" s="5"/>
      <c r="AL557" s="5" t="s">
        <v>538</v>
      </c>
      <c r="AM557" s="4">
        <v>0.43</v>
      </c>
      <c r="AN557" s="4">
        <f t="shared" si="204"/>
        <v>0.41</v>
      </c>
      <c r="AO557" s="6"/>
      <c r="AP557" s="6"/>
      <c r="AQ557" s="25"/>
      <c r="AR557" s="7"/>
    </row>
    <row r="558" spans="1:45" ht="25.5">
      <c r="A558" s="1">
        <v>4</v>
      </c>
      <c r="B558" s="1">
        <v>345</v>
      </c>
      <c r="C558" s="24" t="s">
        <v>136</v>
      </c>
      <c r="D558" s="3" t="s">
        <v>299</v>
      </c>
      <c r="E558" s="6" t="s">
        <v>39</v>
      </c>
      <c r="F558" s="4">
        <f t="shared" ref="F558:F567" si="206">G558+H558</f>
        <v>4.32</v>
      </c>
      <c r="G558" s="83"/>
      <c r="H558" s="4">
        <f t="shared" si="205"/>
        <v>4.32</v>
      </c>
      <c r="I558" s="3"/>
      <c r="J558" s="3">
        <v>2.21</v>
      </c>
      <c r="K558" s="3"/>
      <c r="L558" s="3">
        <v>2.11</v>
      </c>
      <c r="M558" s="3"/>
      <c r="N558" s="3"/>
      <c r="O558" s="3"/>
      <c r="P558" s="3"/>
      <c r="Q558" s="3"/>
      <c r="R558" s="3"/>
      <c r="S558" s="3"/>
      <c r="T558" s="3"/>
      <c r="U558" s="3"/>
      <c r="V558" s="3"/>
      <c r="W558" s="3"/>
      <c r="X558" s="3"/>
      <c r="Y558" s="3"/>
      <c r="Z558" s="3"/>
      <c r="AA558" s="3"/>
      <c r="AB558" s="3"/>
      <c r="AC558" s="3"/>
      <c r="AD558" s="3"/>
      <c r="AE558" s="3"/>
      <c r="AF558" s="3"/>
      <c r="AG558" s="3"/>
      <c r="AH558" s="3"/>
      <c r="AI558" s="3"/>
      <c r="AJ558" s="5" t="s">
        <v>62</v>
      </c>
      <c r="AK558" s="5" t="s">
        <v>63</v>
      </c>
      <c r="AL558" s="6" t="s">
        <v>626</v>
      </c>
      <c r="AM558" s="4">
        <v>0.18</v>
      </c>
      <c r="AN558" s="4">
        <f t="shared" si="204"/>
        <v>4.1400000000000006</v>
      </c>
      <c r="AO558" s="6"/>
      <c r="AP558" s="21"/>
      <c r="AQ558" s="25"/>
      <c r="AR558" s="7"/>
    </row>
    <row r="559" spans="1:45" ht="25.5">
      <c r="A559" s="1">
        <v>5</v>
      </c>
      <c r="B559" s="1">
        <v>350</v>
      </c>
      <c r="C559" s="24" t="s">
        <v>136</v>
      </c>
      <c r="D559" s="3" t="s">
        <v>262</v>
      </c>
      <c r="E559" s="3" t="s">
        <v>39</v>
      </c>
      <c r="F559" s="4">
        <f t="shared" si="206"/>
        <v>0.34</v>
      </c>
      <c r="G559" s="83"/>
      <c r="H559" s="4">
        <f t="shared" si="205"/>
        <v>0.34</v>
      </c>
      <c r="I559" s="3"/>
      <c r="J559" s="3"/>
      <c r="K559" s="3">
        <v>0.23</v>
      </c>
      <c r="L559" s="3">
        <v>0.11</v>
      </c>
      <c r="M559" s="3"/>
      <c r="N559" s="3"/>
      <c r="O559" s="3"/>
      <c r="P559" s="3"/>
      <c r="Q559" s="3"/>
      <c r="R559" s="3"/>
      <c r="S559" s="3"/>
      <c r="T559" s="3"/>
      <c r="U559" s="3"/>
      <c r="V559" s="3"/>
      <c r="W559" s="3"/>
      <c r="X559" s="3"/>
      <c r="Y559" s="3"/>
      <c r="Z559" s="3"/>
      <c r="AA559" s="3"/>
      <c r="AB559" s="3"/>
      <c r="AC559" s="3"/>
      <c r="AD559" s="3"/>
      <c r="AE559" s="3"/>
      <c r="AF559" s="3"/>
      <c r="AG559" s="3"/>
      <c r="AH559" s="3"/>
      <c r="AI559" s="3"/>
      <c r="AJ559" s="5" t="s">
        <v>62</v>
      </c>
      <c r="AK559" s="5"/>
      <c r="AL559" s="6" t="s">
        <v>538</v>
      </c>
      <c r="AM559" s="4">
        <v>0.04</v>
      </c>
      <c r="AN559" s="4">
        <f t="shared" si="204"/>
        <v>0.30000000000000004</v>
      </c>
      <c r="AO559" s="6"/>
      <c r="AP559" s="21"/>
      <c r="AQ559" s="25" t="s">
        <v>615</v>
      </c>
      <c r="AR559" s="6"/>
    </row>
    <row r="560" spans="1:45" ht="25.5">
      <c r="A560" s="1">
        <v>6</v>
      </c>
      <c r="B560" s="1">
        <v>354</v>
      </c>
      <c r="C560" s="2" t="s">
        <v>195</v>
      </c>
      <c r="D560" s="3" t="s">
        <v>294</v>
      </c>
      <c r="E560" s="3" t="s">
        <v>39</v>
      </c>
      <c r="F560" s="4">
        <f t="shared" si="206"/>
        <v>1.44</v>
      </c>
      <c r="G560" s="83"/>
      <c r="H560" s="4">
        <f t="shared" si="205"/>
        <v>1.44</v>
      </c>
      <c r="I560" s="3"/>
      <c r="J560" s="3"/>
      <c r="K560" s="3">
        <v>0.16</v>
      </c>
      <c r="L560" s="3">
        <v>1.28</v>
      </c>
      <c r="M560" s="3"/>
      <c r="N560" s="3"/>
      <c r="O560" s="3"/>
      <c r="P560" s="3"/>
      <c r="Q560" s="3"/>
      <c r="R560" s="3"/>
      <c r="S560" s="3"/>
      <c r="T560" s="3"/>
      <c r="U560" s="3"/>
      <c r="V560" s="3"/>
      <c r="W560" s="3"/>
      <c r="X560" s="3"/>
      <c r="Y560" s="3"/>
      <c r="Z560" s="3"/>
      <c r="AA560" s="3"/>
      <c r="AB560" s="3"/>
      <c r="AC560" s="3"/>
      <c r="AD560" s="3"/>
      <c r="AE560" s="3"/>
      <c r="AF560" s="3"/>
      <c r="AG560" s="3"/>
      <c r="AH560" s="3"/>
      <c r="AI560" s="3"/>
      <c r="AJ560" s="5" t="s">
        <v>46</v>
      </c>
      <c r="AK560" s="5"/>
      <c r="AL560" s="6" t="s">
        <v>538</v>
      </c>
      <c r="AM560" s="4">
        <v>0.87</v>
      </c>
      <c r="AN560" s="4">
        <f t="shared" si="204"/>
        <v>0.56999999999999995</v>
      </c>
      <c r="AO560" s="6"/>
      <c r="AP560" s="6"/>
      <c r="AQ560" s="25"/>
      <c r="AR560" s="7"/>
    </row>
    <row r="561" spans="1:53" ht="33" customHeight="1">
      <c r="A561" s="1">
        <v>7</v>
      </c>
      <c r="B561" s="1">
        <v>357</v>
      </c>
      <c r="C561" s="26" t="s">
        <v>136</v>
      </c>
      <c r="D561" s="5" t="s">
        <v>292</v>
      </c>
      <c r="E561" s="3" t="s">
        <v>39</v>
      </c>
      <c r="F561" s="4">
        <f t="shared" si="206"/>
        <v>1.1499999999999999</v>
      </c>
      <c r="G561" s="83"/>
      <c r="H561" s="4">
        <f t="shared" si="205"/>
        <v>1.1499999999999999</v>
      </c>
      <c r="I561" s="3"/>
      <c r="J561" s="3"/>
      <c r="K561" s="3">
        <v>0.16</v>
      </c>
      <c r="L561" s="3">
        <v>0.99</v>
      </c>
      <c r="M561" s="3"/>
      <c r="N561" s="3"/>
      <c r="O561" s="3"/>
      <c r="P561" s="3"/>
      <c r="Q561" s="3"/>
      <c r="R561" s="3"/>
      <c r="S561" s="3"/>
      <c r="T561" s="3"/>
      <c r="U561" s="3"/>
      <c r="V561" s="3"/>
      <c r="W561" s="3"/>
      <c r="X561" s="3"/>
      <c r="Y561" s="3"/>
      <c r="Z561" s="3"/>
      <c r="AA561" s="3"/>
      <c r="AB561" s="3"/>
      <c r="AC561" s="3"/>
      <c r="AD561" s="3"/>
      <c r="AE561" s="3"/>
      <c r="AF561" s="3"/>
      <c r="AG561" s="3"/>
      <c r="AH561" s="3"/>
      <c r="AI561" s="3"/>
      <c r="AJ561" s="5" t="s">
        <v>62</v>
      </c>
      <c r="AK561" s="5"/>
      <c r="AL561" s="6" t="s">
        <v>538</v>
      </c>
      <c r="AM561" s="4">
        <v>0.24</v>
      </c>
      <c r="AN561" s="4">
        <f t="shared" si="204"/>
        <v>0.90999999999999992</v>
      </c>
      <c r="AO561" s="6"/>
      <c r="AP561" s="21"/>
      <c r="AQ561" s="6"/>
      <c r="AR561" s="7"/>
    </row>
    <row r="562" spans="1:53" ht="25.5">
      <c r="A562" s="1">
        <v>8</v>
      </c>
      <c r="B562" s="1">
        <v>361</v>
      </c>
      <c r="C562" s="2" t="s">
        <v>195</v>
      </c>
      <c r="D562" s="3" t="s">
        <v>295</v>
      </c>
      <c r="E562" s="3" t="s">
        <v>39</v>
      </c>
      <c r="F562" s="4">
        <f t="shared" si="206"/>
        <v>0.4</v>
      </c>
      <c r="G562" s="83"/>
      <c r="H562" s="4">
        <f t="shared" si="205"/>
        <v>0.4</v>
      </c>
      <c r="I562" s="3"/>
      <c r="J562" s="3"/>
      <c r="K562" s="3">
        <v>7.0000000000000007E-2</v>
      </c>
      <c r="L562" s="3">
        <v>0.33</v>
      </c>
      <c r="M562" s="3"/>
      <c r="N562" s="3"/>
      <c r="O562" s="3"/>
      <c r="P562" s="3"/>
      <c r="Q562" s="3"/>
      <c r="R562" s="3"/>
      <c r="S562" s="3"/>
      <c r="T562" s="3"/>
      <c r="U562" s="3"/>
      <c r="V562" s="3"/>
      <c r="W562" s="3"/>
      <c r="X562" s="3"/>
      <c r="Y562" s="3"/>
      <c r="Z562" s="3"/>
      <c r="AA562" s="3"/>
      <c r="AB562" s="3"/>
      <c r="AC562" s="3"/>
      <c r="AD562" s="3"/>
      <c r="AE562" s="3"/>
      <c r="AF562" s="3"/>
      <c r="AG562" s="3"/>
      <c r="AH562" s="3"/>
      <c r="AI562" s="3"/>
      <c r="AJ562" s="5" t="s">
        <v>58</v>
      </c>
      <c r="AK562" s="5"/>
      <c r="AL562" s="6" t="s">
        <v>538</v>
      </c>
      <c r="AM562" s="4">
        <v>0.13</v>
      </c>
      <c r="AN562" s="4">
        <f t="shared" si="204"/>
        <v>0.27</v>
      </c>
      <c r="AO562" s="6"/>
      <c r="AP562" s="6"/>
      <c r="AQ562" s="6"/>
      <c r="AR562" s="7"/>
    </row>
    <row r="563" spans="1:53" ht="25.5">
      <c r="A563" s="1">
        <v>9</v>
      </c>
      <c r="B563" s="1">
        <v>359</v>
      </c>
      <c r="C563" s="26" t="s">
        <v>195</v>
      </c>
      <c r="D563" s="5" t="s">
        <v>293</v>
      </c>
      <c r="E563" s="3" t="s">
        <v>39</v>
      </c>
      <c r="F563" s="4">
        <f t="shared" si="206"/>
        <v>0.74</v>
      </c>
      <c r="G563" s="83"/>
      <c r="H563" s="4">
        <f t="shared" si="205"/>
        <v>0.74</v>
      </c>
      <c r="I563" s="3"/>
      <c r="J563" s="3"/>
      <c r="K563" s="3">
        <v>0.05</v>
      </c>
      <c r="L563" s="3">
        <v>0.69</v>
      </c>
      <c r="M563" s="3"/>
      <c r="N563" s="3"/>
      <c r="O563" s="3"/>
      <c r="P563" s="3"/>
      <c r="Q563" s="3"/>
      <c r="R563" s="3"/>
      <c r="S563" s="3"/>
      <c r="T563" s="3"/>
      <c r="U563" s="3"/>
      <c r="V563" s="3"/>
      <c r="W563" s="3"/>
      <c r="X563" s="3"/>
      <c r="Y563" s="3"/>
      <c r="Z563" s="3"/>
      <c r="AA563" s="3"/>
      <c r="AB563" s="3"/>
      <c r="AC563" s="3"/>
      <c r="AD563" s="3"/>
      <c r="AE563" s="3"/>
      <c r="AF563" s="3"/>
      <c r="AG563" s="3"/>
      <c r="AH563" s="3"/>
      <c r="AI563" s="3"/>
      <c r="AJ563" s="5" t="s">
        <v>62</v>
      </c>
      <c r="AK563" s="5"/>
      <c r="AL563" s="6" t="s">
        <v>538</v>
      </c>
      <c r="AM563" s="4">
        <v>0.09</v>
      </c>
      <c r="AN563" s="4">
        <f t="shared" si="204"/>
        <v>0.65</v>
      </c>
      <c r="AO563" s="6"/>
      <c r="AP563" s="21"/>
      <c r="AQ563" s="6"/>
      <c r="AR563" s="7"/>
    </row>
    <row r="564" spans="1:53" ht="25.5">
      <c r="A564" s="1">
        <v>10</v>
      </c>
      <c r="B564" s="1"/>
      <c r="C564" s="24" t="s">
        <v>136</v>
      </c>
      <c r="D564" s="5" t="s">
        <v>296</v>
      </c>
      <c r="E564" s="3" t="s">
        <v>39</v>
      </c>
      <c r="F564" s="4">
        <f t="shared" si="206"/>
        <v>2.5499999999999998</v>
      </c>
      <c r="G564" s="83"/>
      <c r="H564" s="4">
        <f t="shared" si="205"/>
        <v>2.5499999999999998</v>
      </c>
      <c r="I564" s="3"/>
      <c r="J564" s="3"/>
      <c r="K564" s="3">
        <v>0.23</v>
      </c>
      <c r="L564" s="3">
        <f>1.7+0.62</f>
        <v>2.3199999999999998</v>
      </c>
      <c r="M564" s="3"/>
      <c r="N564" s="3"/>
      <c r="O564" s="3"/>
      <c r="P564" s="3"/>
      <c r="Q564" s="3"/>
      <c r="R564" s="3"/>
      <c r="S564" s="3"/>
      <c r="T564" s="3"/>
      <c r="U564" s="3"/>
      <c r="V564" s="3"/>
      <c r="W564" s="3"/>
      <c r="X564" s="3"/>
      <c r="Y564" s="3"/>
      <c r="Z564" s="3"/>
      <c r="AA564" s="3"/>
      <c r="AB564" s="3"/>
      <c r="AC564" s="3"/>
      <c r="AD564" s="3"/>
      <c r="AE564" s="3"/>
      <c r="AF564" s="3"/>
      <c r="AG564" s="3"/>
      <c r="AH564" s="3"/>
      <c r="AI564" s="3"/>
      <c r="AJ564" s="5"/>
      <c r="AK564" s="5"/>
      <c r="AL564" s="6" t="s">
        <v>538</v>
      </c>
      <c r="AM564" s="4">
        <v>0.31</v>
      </c>
      <c r="AN564" s="4">
        <f t="shared" si="204"/>
        <v>2.2399999999999998</v>
      </c>
      <c r="AO564" s="6"/>
      <c r="AP564" s="25"/>
      <c r="AQ564" s="6" t="s">
        <v>804</v>
      </c>
      <c r="AR564" s="7"/>
    </row>
    <row r="565" spans="1:53" ht="25.5">
      <c r="A565" s="1">
        <v>11</v>
      </c>
      <c r="B565" s="1">
        <v>381</v>
      </c>
      <c r="C565" s="2" t="s">
        <v>136</v>
      </c>
      <c r="D565" s="3" t="s">
        <v>300</v>
      </c>
      <c r="E565" s="3" t="s">
        <v>39</v>
      </c>
      <c r="F565" s="4">
        <f t="shared" si="206"/>
        <v>0.66999999999999993</v>
      </c>
      <c r="G565" s="83"/>
      <c r="H565" s="4">
        <f t="shared" si="205"/>
        <v>0.66999999999999993</v>
      </c>
      <c r="I565" s="3"/>
      <c r="J565" s="3">
        <v>0.06</v>
      </c>
      <c r="K565" s="3">
        <v>0.42</v>
      </c>
      <c r="L565" s="3">
        <v>0.19</v>
      </c>
      <c r="M565" s="3"/>
      <c r="N565" s="3"/>
      <c r="O565" s="3"/>
      <c r="P565" s="3"/>
      <c r="Q565" s="3"/>
      <c r="R565" s="3"/>
      <c r="S565" s="3"/>
      <c r="T565" s="3"/>
      <c r="U565" s="3"/>
      <c r="V565" s="3"/>
      <c r="W565" s="3"/>
      <c r="X565" s="3"/>
      <c r="Y565" s="3"/>
      <c r="Z565" s="3"/>
      <c r="AA565" s="3"/>
      <c r="AB565" s="3"/>
      <c r="AC565" s="3"/>
      <c r="AD565" s="3"/>
      <c r="AE565" s="3"/>
      <c r="AF565" s="3"/>
      <c r="AG565" s="3"/>
      <c r="AH565" s="3"/>
      <c r="AI565" s="3"/>
      <c r="AJ565" s="5" t="s">
        <v>58</v>
      </c>
      <c r="AK565" s="5"/>
      <c r="AL565" s="6" t="s">
        <v>538</v>
      </c>
      <c r="AM565" s="4">
        <v>0.27</v>
      </c>
      <c r="AN565" s="4">
        <f t="shared" si="204"/>
        <v>0.39999999999999991</v>
      </c>
      <c r="AO565" s="6"/>
      <c r="AP565" s="6"/>
      <c r="AQ565" s="25"/>
      <c r="AR565" s="7"/>
      <c r="BA565" s="16"/>
    </row>
    <row r="566" spans="1:53" ht="25.5">
      <c r="A566" s="1">
        <v>12</v>
      </c>
      <c r="B566" s="1">
        <v>387</v>
      </c>
      <c r="C566" s="24" t="s">
        <v>136</v>
      </c>
      <c r="D566" s="5" t="s">
        <v>301</v>
      </c>
      <c r="E566" s="3" t="s">
        <v>39</v>
      </c>
      <c r="F566" s="4">
        <f t="shared" si="206"/>
        <v>0.57000000000000006</v>
      </c>
      <c r="G566" s="83"/>
      <c r="H566" s="4">
        <f t="shared" si="205"/>
        <v>0.57000000000000006</v>
      </c>
      <c r="I566" s="3"/>
      <c r="J566" s="3"/>
      <c r="K566" s="3">
        <v>0.03</v>
      </c>
      <c r="L566" s="3">
        <v>0.54</v>
      </c>
      <c r="M566" s="3"/>
      <c r="N566" s="3"/>
      <c r="O566" s="3"/>
      <c r="P566" s="3"/>
      <c r="Q566" s="3"/>
      <c r="R566" s="3"/>
      <c r="S566" s="3"/>
      <c r="T566" s="3"/>
      <c r="U566" s="3"/>
      <c r="V566" s="3"/>
      <c r="W566" s="3"/>
      <c r="X566" s="3"/>
      <c r="Y566" s="3"/>
      <c r="Z566" s="3"/>
      <c r="AA566" s="3"/>
      <c r="AB566" s="3"/>
      <c r="AC566" s="3"/>
      <c r="AD566" s="3"/>
      <c r="AE566" s="3"/>
      <c r="AF566" s="3"/>
      <c r="AG566" s="3"/>
      <c r="AH566" s="3"/>
      <c r="AI566" s="3"/>
      <c r="AJ566" s="5" t="s">
        <v>42</v>
      </c>
      <c r="AK566" s="5"/>
      <c r="AL566" s="6" t="s">
        <v>538</v>
      </c>
      <c r="AM566" s="4">
        <v>0.02</v>
      </c>
      <c r="AN566" s="4">
        <f t="shared" si="204"/>
        <v>0.55000000000000004</v>
      </c>
      <c r="AO566" s="6"/>
      <c r="AP566" s="21"/>
      <c r="AQ566" s="6"/>
      <c r="AR566" s="7"/>
    </row>
    <row r="567" spans="1:53" s="33" customFormat="1" ht="51">
      <c r="A567" s="1">
        <v>13</v>
      </c>
      <c r="B567" s="1"/>
      <c r="C567" s="24" t="s">
        <v>554</v>
      </c>
      <c r="D567" s="5" t="s">
        <v>542</v>
      </c>
      <c r="E567" s="3" t="s">
        <v>39</v>
      </c>
      <c r="F567" s="4">
        <f t="shared" si="206"/>
        <v>381.84</v>
      </c>
      <c r="G567" s="4"/>
      <c r="H567" s="4">
        <f t="shared" si="205"/>
        <v>381.84</v>
      </c>
      <c r="I567" s="3">
        <v>381.84</v>
      </c>
      <c r="J567" s="84"/>
      <c r="K567" s="84"/>
      <c r="L567" s="84"/>
      <c r="M567" s="84"/>
      <c r="N567" s="84"/>
      <c r="O567" s="84"/>
      <c r="P567" s="84"/>
      <c r="Q567" s="84"/>
      <c r="R567" s="84"/>
      <c r="S567" s="84"/>
      <c r="T567" s="84"/>
      <c r="U567" s="84"/>
      <c r="V567" s="84"/>
      <c r="W567" s="84"/>
      <c r="X567" s="84"/>
      <c r="Y567" s="84"/>
      <c r="Z567" s="84"/>
      <c r="AA567" s="84"/>
      <c r="AB567" s="84"/>
      <c r="AC567" s="84"/>
      <c r="AD567" s="84"/>
      <c r="AE567" s="84"/>
      <c r="AF567" s="84"/>
      <c r="AG567" s="84"/>
      <c r="AH567" s="84"/>
      <c r="AI567" s="84"/>
      <c r="AJ567" s="5" t="s">
        <v>42</v>
      </c>
      <c r="AK567" s="5"/>
      <c r="AL567" s="5" t="s">
        <v>791</v>
      </c>
      <c r="AM567" s="4">
        <v>81.5</v>
      </c>
      <c r="AN567" s="4">
        <f t="shared" si="204"/>
        <v>300.33999999999997</v>
      </c>
      <c r="AO567" s="5" t="s">
        <v>791</v>
      </c>
      <c r="AP567" s="6" t="s">
        <v>589</v>
      </c>
      <c r="AQ567" s="6" t="s">
        <v>800</v>
      </c>
      <c r="AR567" s="7"/>
      <c r="AS567" s="8"/>
    </row>
    <row r="568" spans="1:53" s="14" customFormat="1" ht="13.5">
      <c r="A568" s="36">
        <v>22.3</v>
      </c>
      <c r="B568" s="86"/>
      <c r="C568" s="49" t="s">
        <v>713</v>
      </c>
      <c r="D568" s="48"/>
      <c r="E568" s="48"/>
      <c r="F568" s="40">
        <f>G568+H568</f>
        <v>10.08</v>
      </c>
      <c r="G568" s="40">
        <f>SUM(G569:G571)</f>
        <v>0</v>
      </c>
      <c r="H568" s="40">
        <f t="shared" ref="H568:AN568" si="207">SUM(H569:H571)</f>
        <v>10.08</v>
      </c>
      <c r="I568" s="40">
        <f t="shared" si="207"/>
        <v>8.6999999999999993</v>
      </c>
      <c r="J568" s="40">
        <f t="shared" si="207"/>
        <v>0</v>
      </c>
      <c r="K568" s="40">
        <f t="shared" si="207"/>
        <v>0.03</v>
      </c>
      <c r="L568" s="40">
        <f t="shared" si="207"/>
        <v>9.0000000000000011E-2</v>
      </c>
      <c r="M568" s="40">
        <f t="shared" si="207"/>
        <v>0</v>
      </c>
      <c r="N568" s="40">
        <f t="shared" si="207"/>
        <v>0</v>
      </c>
      <c r="O568" s="40">
        <f t="shared" si="207"/>
        <v>0</v>
      </c>
      <c r="P568" s="40">
        <f t="shared" si="207"/>
        <v>0.97</v>
      </c>
      <c r="Q568" s="40">
        <f t="shared" si="207"/>
        <v>0.28999999999999998</v>
      </c>
      <c r="R568" s="40">
        <f t="shared" si="207"/>
        <v>0</v>
      </c>
      <c r="S568" s="40">
        <f t="shared" si="207"/>
        <v>0</v>
      </c>
      <c r="T568" s="40">
        <f t="shared" si="207"/>
        <v>0</v>
      </c>
      <c r="U568" s="40">
        <f t="shared" si="207"/>
        <v>0</v>
      </c>
      <c r="V568" s="40">
        <f t="shared" si="207"/>
        <v>0</v>
      </c>
      <c r="W568" s="40">
        <f t="shared" si="207"/>
        <v>0</v>
      </c>
      <c r="X568" s="40">
        <f t="shared" si="207"/>
        <v>0</v>
      </c>
      <c r="Y568" s="40">
        <f t="shared" si="207"/>
        <v>0</v>
      </c>
      <c r="Z568" s="40">
        <f t="shared" si="207"/>
        <v>0</v>
      </c>
      <c r="AA568" s="40">
        <f t="shared" si="207"/>
        <v>0</v>
      </c>
      <c r="AB568" s="40">
        <f t="shared" si="207"/>
        <v>0</v>
      </c>
      <c r="AC568" s="40">
        <f t="shared" si="207"/>
        <v>0</v>
      </c>
      <c r="AD568" s="40">
        <f t="shared" si="207"/>
        <v>0</v>
      </c>
      <c r="AE568" s="40">
        <f t="shared" si="207"/>
        <v>0</v>
      </c>
      <c r="AF568" s="40">
        <f t="shared" si="207"/>
        <v>0</v>
      </c>
      <c r="AG568" s="40">
        <f t="shared" si="207"/>
        <v>0</v>
      </c>
      <c r="AH568" s="40">
        <f t="shared" si="207"/>
        <v>0</v>
      </c>
      <c r="AI568" s="40">
        <f t="shared" si="207"/>
        <v>0</v>
      </c>
      <c r="AJ568" s="40">
        <f t="shared" si="207"/>
        <v>0</v>
      </c>
      <c r="AK568" s="40">
        <f t="shared" si="207"/>
        <v>0</v>
      </c>
      <c r="AL568" s="40">
        <f t="shared" si="207"/>
        <v>0</v>
      </c>
      <c r="AM568" s="40">
        <f t="shared" si="207"/>
        <v>0</v>
      </c>
      <c r="AN568" s="40">
        <f t="shared" si="207"/>
        <v>10.08</v>
      </c>
      <c r="AO568" s="40">
        <f t="shared" ref="AO568" si="208">SUM(AO569:AO571)</f>
        <v>0</v>
      </c>
      <c r="AP568" s="41"/>
      <c r="AQ568" s="41"/>
      <c r="AR568" s="41"/>
      <c r="AS568" s="75"/>
    </row>
    <row r="569" spans="1:53" s="23" customFormat="1" ht="52.5" customHeight="1">
      <c r="A569" s="1">
        <v>1</v>
      </c>
      <c r="B569" s="1">
        <v>369</v>
      </c>
      <c r="C569" s="22" t="s">
        <v>367</v>
      </c>
      <c r="D569" s="5" t="s">
        <v>296</v>
      </c>
      <c r="E569" s="3" t="s">
        <v>39</v>
      </c>
      <c r="F569" s="4">
        <f>G569+H569</f>
        <v>9.99</v>
      </c>
      <c r="G569" s="83"/>
      <c r="H569" s="4">
        <v>9.99</v>
      </c>
      <c r="I569" s="3">
        <v>8.66</v>
      </c>
      <c r="J569" s="3"/>
      <c r="K569" s="3"/>
      <c r="L569" s="3">
        <v>7.0000000000000007E-2</v>
      </c>
      <c r="M569" s="3"/>
      <c r="N569" s="3"/>
      <c r="O569" s="3"/>
      <c r="P569" s="3">
        <v>0.97</v>
      </c>
      <c r="Q569" s="3">
        <v>0.28999999999999998</v>
      </c>
      <c r="R569" s="3"/>
      <c r="S569" s="3"/>
      <c r="T569" s="3"/>
      <c r="U569" s="3"/>
      <c r="V569" s="3"/>
      <c r="W569" s="3"/>
      <c r="X569" s="3"/>
      <c r="Y569" s="3"/>
      <c r="Z569" s="3"/>
      <c r="AA569" s="3"/>
      <c r="AB569" s="3"/>
      <c r="AC569" s="3"/>
      <c r="AD569" s="3"/>
      <c r="AE569" s="3"/>
      <c r="AF569" s="3"/>
      <c r="AG569" s="3"/>
      <c r="AH569" s="3"/>
      <c r="AI569" s="3"/>
      <c r="AJ569" s="5" t="s">
        <v>62</v>
      </c>
      <c r="AK569" s="5"/>
      <c r="AL569" s="5" t="s">
        <v>759</v>
      </c>
      <c r="AM569" s="4"/>
      <c r="AN569" s="4">
        <f>H569-AM569</f>
        <v>9.99</v>
      </c>
      <c r="AO569" s="5" t="s">
        <v>759</v>
      </c>
      <c r="AP569" s="6"/>
      <c r="AQ569" s="25" t="s">
        <v>539</v>
      </c>
      <c r="AR569" s="7"/>
    </row>
    <row r="570" spans="1:53" ht="19.5" customHeight="1">
      <c r="A570" s="1">
        <v>2</v>
      </c>
      <c r="B570" s="1"/>
      <c r="C570" s="24" t="s">
        <v>170</v>
      </c>
      <c r="D570" s="5" t="s">
        <v>296</v>
      </c>
      <c r="E570" s="3" t="s">
        <v>39</v>
      </c>
      <c r="F570" s="4">
        <f>G570+H570</f>
        <v>0.04</v>
      </c>
      <c r="G570" s="83"/>
      <c r="H570" s="4">
        <f>SUM(I570:AI570)</f>
        <v>0.04</v>
      </c>
      <c r="I570" s="3">
        <v>0.04</v>
      </c>
      <c r="J570" s="3"/>
      <c r="K570" s="3"/>
      <c r="L570" s="17"/>
      <c r="M570" s="18"/>
      <c r="N570" s="18"/>
      <c r="O570" s="18"/>
      <c r="P570" s="18"/>
      <c r="Q570" s="18"/>
      <c r="R570" s="18"/>
      <c r="S570" s="18"/>
      <c r="T570" s="18"/>
      <c r="U570" s="19"/>
      <c r="V570" s="3"/>
      <c r="W570" s="3"/>
      <c r="X570" s="3"/>
      <c r="Y570" s="3"/>
      <c r="Z570" s="3"/>
      <c r="AA570" s="3"/>
      <c r="AB570" s="3"/>
      <c r="AC570" s="3"/>
      <c r="AD570" s="3"/>
      <c r="AE570" s="3"/>
      <c r="AF570" s="3"/>
      <c r="AG570" s="3"/>
      <c r="AH570" s="3"/>
      <c r="AI570" s="3"/>
      <c r="AJ570" s="5"/>
      <c r="AK570" s="5"/>
      <c r="AL570" s="6" t="s">
        <v>667</v>
      </c>
      <c r="AM570" s="4"/>
      <c r="AN570" s="4">
        <f>H570-AM570</f>
        <v>0.04</v>
      </c>
      <c r="AO570" s="6"/>
      <c r="AP570" s="6"/>
      <c r="AQ570" s="25" t="s">
        <v>809</v>
      </c>
      <c r="AR570" s="7"/>
    </row>
    <row r="571" spans="1:53" s="10" customFormat="1">
      <c r="A571" s="1">
        <v>3</v>
      </c>
      <c r="B571" s="27"/>
      <c r="C571" s="28" t="s">
        <v>136</v>
      </c>
      <c r="D571" s="29" t="s">
        <v>298</v>
      </c>
      <c r="E571" s="29" t="s">
        <v>39</v>
      </c>
      <c r="F571" s="9">
        <f>G571+H571</f>
        <v>0.05</v>
      </c>
      <c r="G571" s="30"/>
      <c r="H571" s="9">
        <f>SUM(I571:AI571)</f>
        <v>0.05</v>
      </c>
      <c r="I571" s="29"/>
      <c r="J571" s="29"/>
      <c r="K571" s="29">
        <v>0.03</v>
      </c>
      <c r="L571" s="29">
        <v>0.02</v>
      </c>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31"/>
      <c r="AK571" s="31" t="s">
        <v>63</v>
      </c>
      <c r="AL571" s="12" t="s">
        <v>385</v>
      </c>
      <c r="AM571" s="9"/>
      <c r="AN571" s="4">
        <f>H571-AM571</f>
        <v>0.05</v>
      </c>
      <c r="AO571" s="9"/>
      <c r="AP571" s="32"/>
      <c r="AQ571" s="12"/>
    </row>
    <row r="572" spans="1:53" s="14" customFormat="1" ht="13.5">
      <c r="A572" s="36">
        <v>22.4</v>
      </c>
      <c r="B572" s="37"/>
      <c r="C572" s="125" t="s">
        <v>720</v>
      </c>
      <c r="D572" s="48"/>
      <c r="E572" s="48"/>
      <c r="F572" s="40">
        <f>F573</f>
        <v>0</v>
      </c>
      <c r="G572" s="40">
        <f t="shared" ref="G572:AN572" si="209">G573</f>
        <v>0</v>
      </c>
      <c r="H572" s="40">
        <f t="shared" si="209"/>
        <v>0</v>
      </c>
      <c r="I572" s="40">
        <f t="shared" si="209"/>
        <v>0</v>
      </c>
      <c r="J572" s="40">
        <f t="shared" si="209"/>
        <v>0</v>
      </c>
      <c r="K572" s="40">
        <f t="shared" si="209"/>
        <v>0</v>
      </c>
      <c r="L572" s="40">
        <f t="shared" si="209"/>
        <v>0</v>
      </c>
      <c r="M572" s="40">
        <f t="shared" si="209"/>
        <v>0</v>
      </c>
      <c r="N572" s="40">
        <f t="shared" si="209"/>
        <v>0</v>
      </c>
      <c r="O572" s="40">
        <f t="shared" si="209"/>
        <v>0</v>
      </c>
      <c r="P572" s="40">
        <f t="shared" si="209"/>
        <v>0</v>
      </c>
      <c r="Q572" s="40">
        <f t="shared" si="209"/>
        <v>0</v>
      </c>
      <c r="R572" s="40">
        <f t="shared" si="209"/>
        <v>0</v>
      </c>
      <c r="S572" s="40">
        <f t="shared" si="209"/>
        <v>0</v>
      </c>
      <c r="T572" s="40">
        <f t="shared" si="209"/>
        <v>0</v>
      </c>
      <c r="U572" s="40">
        <f t="shared" si="209"/>
        <v>0</v>
      </c>
      <c r="V572" s="40">
        <f t="shared" si="209"/>
        <v>0</v>
      </c>
      <c r="W572" s="40">
        <f t="shared" si="209"/>
        <v>0</v>
      </c>
      <c r="X572" s="40">
        <f t="shared" si="209"/>
        <v>0</v>
      </c>
      <c r="Y572" s="40">
        <f t="shared" si="209"/>
        <v>0</v>
      </c>
      <c r="Z572" s="40">
        <f t="shared" si="209"/>
        <v>0</v>
      </c>
      <c r="AA572" s="40">
        <f t="shared" si="209"/>
        <v>0</v>
      </c>
      <c r="AB572" s="40">
        <f t="shared" si="209"/>
        <v>0</v>
      </c>
      <c r="AC572" s="40">
        <f t="shared" si="209"/>
        <v>0</v>
      </c>
      <c r="AD572" s="40">
        <f t="shared" si="209"/>
        <v>0</v>
      </c>
      <c r="AE572" s="40">
        <f t="shared" si="209"/>
        <v>0</v>
      </c>
      <c r="AF572" s="40">
        <f t="shared" si="209"/>
        <v>0</v>
      </c>
      <c r="AG572" s="40">
        <f t="shared" si="209"/>
        <v>0</v>
      </c>
      <c r="AH572" s="40">
        <f t="shared" si="209"/>
        <v>0</v>
      </c>
      <c r="AI572" s="40">
        <f t="shared" si="209"/>
        <v>0</v>
      </c>
      <c r="AJ572" s="40"/>
      <c r="AK572" s="40"/>
      <c r="AL572" s="40"/>
      <c r="AM572" s="40">
        <f t="shared" si="209"/>
        <v>0.01</v>
      </c>
      <c r="AN572" s="40">
        <f t="shared" si="209"/>
        <v>-0.01</v>
      </c>
      <c r="AO572" s="40"/>
      <c r="AP572" s="41"/>
      <c r="AQ572" s="126"/>
      <c r="AR572" s="13"/>
    </row>
    <row r="573" spans="1:53" ht="25.5">
      <c r="A573" s="1">
        <v>1</v>
      </c>
      <c r="B573" s="1">
        <v>345</v>
      </c>
      <c r="C573" s="2" t="s">
        <v>819</v>
      </c>
      <c r="D573" s="3" t="s">
        <v>299</v>
      </c>
      <c r="E573" s="6" t="s">
        <v>39</v>
      </c>
      <c r="F573" s="4">
        <f>G573+H573</f>
        <v>0</v>
      </c>
      <c r="G573" s="83"/>
      <c r="H573" s="4"/>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5" t="s">
        <v>46</v>
      </c>
      <c r="AK573" s="5"/>
      <c r="AL573" s="6" t="s">
        <v>760</v>
      </c>
      <c r="AM573" s="4">
        <v>0.01</v>
      </c>
      <c r="AN573" s="4">
        <f>H573-AM573</f>
        <v>-0.01</v>
      </c>
      <c r="AO573" s="6" t="s">
        <v>790</v>
      </c>
      <c r="AP573" s="6"/>
      <c r="AQ573" s="25"/>
      <c r="AR573" s="7"/>
    </row>
    <row r="574" spans="1:53" ht="25.5">
      <c r="A574" s="86" t="s">
        <v>761</v>
      </c>
      <c r="B574" s="86"/>
      <c r="C574" s="35" t="s">
        <v>100</v>
      </c>
      <c r="D574" s="3"/>
      <c r="E574" s="3"/>
      <c r="F574" s="83">
        <f>F575+F583</f>
        <v>54.529999999999994</v>
      </c>
      <c r="G574" s="83">
        <f t="shared" ref="G574:H574" si="210">G575+G583</f>
        <v>0</v>
      </c>
      <c r="H574" s="83">
        <f t="shared" si="210"/>
        <v>54.529999999999994</v>
      </c>
      <c r="I574" s="83">
        <f t="shared" ref="I574:AN574" si="211">I575+I583</f>
        <v>36.44</v>
      </c>
      <c r="J574" s="83">
        <f t="shared" si="211"/>
        <v>0</v>
      </c>
      <c r="K574" s="83">
        <f t="shared" si="211"/>
        <v>10.7</v>
      </c>
      <c r="L574" s="83">
        <f t="shared" si="211"/>
        <v>2.44</v>
      </c>
      <c r="M574" s="83">
        <f t="shared" si="211"/>
        <v>0</v>
      </c>
      <c r="N574" s="83">
        <f t="shared" si="211"/>
        <v>0</v>
      </c>
      <c r="O574" s="83">
        <f t="shared" si="211"/>
        <v>0</v>
      </c>
      <c r="P574" s="83">
        <f t="shared" si="211"/>
        <v>4.46</v>
      </c>
      <c r="Q574" s="83">
        <f t="shared" si="211"/>
        <v>0.46</v>
      </c>
      <c r="R574" s="83">
        <f t="shared" si="211"/>
        <v>0</v>
      </c>
      <c r="S574" s="83">
        <f t="shared" si="211"/>
        <v>0</v>
      </c>
      <c r="T574" s="83">
        <f t="shared" si="211"/>
        <v>0</v>
      </c>
      <c r="U574" s="83">
        <f t="shared" si="211"/>
        <v>0</v>
      </c>
      <c r="V574" s="83">
        <f t="shared" si="211"/>
        <v>0.02</v>
      </c>
      <c r="W574" s="83">
        <f t="shared" si="211"/>
        <v>0</v>
      </c>
      <c r="X574" s="83">
        <f t="shared" si="211"/>
        <v>0</v>
      </c>
      <c r="Y574" s="83">
        <f t="shared" si="211"/>
        <v>0</v>
      </c>
      <c r="Z574" s="83">
        <f t="shared" si="211"/>
        <v>0.01</v>
      </c>
      <c r="AA574" s="83">
        <f t="shared" si="211"/>
        <v>0</v>
      </c>
      <c r="AB574" s="83">
        <f t="shared" si="211"/>
        <v>0</v>
      </c>
      <c r="AC574" s="83">
        <f t="shared" si="211"/>
        <v>0</v>
      </c>
      <c r="AD574" s="83">
        <f t="shared" si="211"/>
        <v>0</v>
      </c>
      <c r="AE574" s="83">
        <f t="shared" si="211"/>
        <v>0</v>
      </c>
      <c r="AF574" s="83">
        <f t="shared" si="211"/>
        <v>0</v>
      </c>
      <c r="AG574" s="83">
        <f t="shared" si="211"/>
        <v>0</v>
      </c>
      <c r="AH574" s="83">
        <f t="shared" si="211"/>
        <v>0</v>
      </c>
      <c r="AI574" s="83">
        <f t="shared" si="211"/>
        <v>0</v>
      </c>
      <c r="AJ574" s="83"/>
      <c r="AK574" s="83"/>
      <c r="AL574" s="83"/>
      <c r="AM574" s="83">
        <f t="shared" si="211"/>
        <v>54.11</v>
      </c>
      <c r="AN574" s="83">
        <f t="shared" si="211"/>
        <v>0.42</v>
      </c>
      <c r="AO574" s="83"/>
      <c r="AP574" s="81" t="s">
        <v>657</v>
      </c>
      <c r="AQ574" s="81" t="s">
        <v>587</v>
      </c>
      <c r="AR574" s="81"/>
    </row>
    <row r="575" spans="1:53" s="14" customFormat="1" ht="13.5">
      <c r="A575" s="36">
        <v>23.1</v>
      </c>
      <c r="B575" s="86"/>
      <c r="C575" s="49" t="s">
        <v>711</v>
      </c>
      <c r="D575" s="48"/>
      <c r="E575" s="48"/>
      <c r="F575" s="40">
        <f>G575+H575</f>
        <v>54.109999999999992</v>
      </c>
      <c r="G575" s="40">
        <f>SUM(G576:G582)</f>
        <v>0</v>
      </c>
      <c r="H575" s="40">
        <f>SUM(H576:H582)</f>
        <v>54.109999999999992</v>
      </c>
      <c r="I575" s="40">
        <f t="shared" ref="I575:AN575" si="212">SUM(I576:I582)</f>
        <v>36.44</v>
      </c>
      <c r="J575" s="40">
        <f t="shared" si="212"/>
        <v>0</v>
      </c>
      <c r="K575" s="40">
        <f t="shared" si="212"/>
        <v>10.62</v>
      </c>
      <c r="L575" s="40">
        <f t="shared" si="212"/>
        <v>2.1</v>
      </c>
      <c r="M575" s="40">
        <f t="shared" si="212"/>
        <v>0</v>
      </c>
      <c r="N575" s="40">
        <f t="shared" si="212"/>
        <v>0</v>
      </c>
      <c r="O575" s="40">
        <f t="shared" si="212"/>
        <v>0</v>
      </c>
      <c r="P575" s="40">
        <f t="shared" si="212"/>
        <v>4.46</v>
      </c>
      <c r="Q575" s="40">
        <f t="shared" si="212"/>
        <v>0.46</v>
      </c>
      <c r="R575" s="40">
        <f t="shared" si="212"/>
        <v>0</v>
      </c>
      <c r="S575" s="40">
        <f t="shared" si="212"/>
        <v>0</v>
      </c>
      <c r="T575" s="40">
        <f t="shared" si="212"/>
        <v>0</v>
      </c>
      <c r="U575" s="40">
        <f t="shared" si="212"/>
        <v>0</v>
      </c>
      <c r="V575" s="40">
        <f t="shared" si="212"/>
        <v>0.02</v>
      </c>
      <c r="W575" s="40">
        <f t="shared" si="212"/>
        <v>0</v>
      </c>
      <c r="X575" s="40">
        <f t="shared" si="212"/>
        <v>0</v>
      </c>
      <c r="Y575" s="40">
        <f t="shared" si="212"/>
        <v>0</v>
      </c>
      <c r="Z575" s="40">
        <f t="shared" si="212"/>
        <v>0.01</v>
      </c>
      <c r="AA575" s="40">
        <f t="shared" si="212"/>
        <v>0</v>
      </c>
      <c r="AB575" s="40">
        <f t="shared" si="212"/>
        <v>0</v>
      </c>
      <c r="AC575" s="40">
        <f t="shared" si="212"/>
        <v>0</v>
      </c>
      <c r="AD575" s="40">
        <f t="shared" si="212"/>
        <v>0</v>
      </c>
      <c r="AE575" s="40">
        <f t="shared" si="212"/>
        <v>0</v>
      </c>
      <c r="AF575" s="40">
        <f t="shared" si="212"/>
        <v>0</v>
      </c>
      <c r="AG575" s="40">
        <f t="shared" si="212"/>
        <v>0</v>
      </c>
      <c r="AH575" s="40">
        <f t="shared" si="212"/>
        <v>0</v>
      </c>
      <c r="AI575" s="40">
        <f t="shared" si="212"/>
        <v>0</v>
      </c>
      <c r="AJ575" s="40"/>
      <c r="AK575" s="40"/>
      <c r="AL575" s="40"/>
      <c r="AM575" s="40">
        <f t="shared" si="212"/>
        <v>54.11</v>
      </c>
      <c r="AN575" s="40">
        <f t="shared" si="212"/>
        <v>0</v>
      </c>
      <c r="AO575" s="40"/>
      <c r="AP575" s="41"/>
      <c r="AQ575" s="41"/>
      <c r="AR575" s="41"/>
    </row>
    <row r="576" spans="1:53" ht="15" customHeight="1">
      <c r="A576" s="1">
        <v>1</v>
      </c>
      <c r="B576" s="1">
        <v>402</v>
      </c>
      <c r="C576" s="2" t="s">
        <v>686</v>
      </c>
      <c r="D576" s="3" t="s">
        <v>7</v>
      </c>
      <c r="E576" s="3" t="s">
        <v>101</v>
      </c>
      <c r="F576" s="4">
        <f t="shared" ref="F576:F584" si="213">G576+H576</f>
        <v>3.41</v>
      </c>
      <c r="G576" s="4"/>
      <c r="H576" s="4">
        <f>SUM(I576:AH576)</f>
        <v>3.41</v>
      </c>
      <c r="I576" s="3">
        <v>3.41</v>
      </c>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5"/>
      <c r="AJ576" s="5" t="s">
        <v>44</v>
      </c>
      <c r="AK576" s="5"/>
      <c r="AL576" s="6" t="s">
        <v>627</v>
      </c>
      <c r="AM576" s="4">
        <v>3.41</v>
      </c>
      <c r="AN576" s="4">
        <f t="shared" ref="AN576:AN582" si="214">H576-AM576</f>
        <v>0</v>
      </c>
      <c r="AO576" s="6"/>
      <c r="AP576" s="20"/>
      <c r="AQ576" s="6" t="s">
        <v>641</v>
      </c>
      <c r="AR576" s="6"/>
    </row>
    <row r="577" spans="1:45" ht="15" customHeight="1">
      <c r="A577" s="1">
        <v>2</v>
      </c>
      <c r="B577" s="1">
        <v>401</v>
      </c>
      <c r="C577" s="2" t="s">
        <v>398</v>
      </c>
      <c r="D577" s="3" t="s">
        <v>7</v>
      </c>
      <c r="E577" s="3" t="s">
        <v>316</v>
      </c>
      <c r="F577" s="4">
        <f>G577+H577</f>
        <v>10</v>
      </c>
      <c r="G577" s="4"/>
      <c r="H577" s="4">
        <f t="shared" ref="H577:H584" si="215">SUM(I577:AI577)</f>
        <v>10</v>
      </c>
      <c r="I577" s="3">
        <f>10-0.92</f>
        <v>9.08</v>
      </c>
      <c r="J577" s="3"/>
      <c r="K577" s="3"/>
      <c r="L577" s="3"/>
      <c r="M577" s="3"/>
      <c r="N577" s="3"/>
      <c r="O577" s="3"/>
      <c r="P577" s="3">
        <v>0.8</v>
      </c>
      <c r="Q577" s="3">
        <v>0.1</v>
      </c>
      <c r="R577" s="3"/>
      <c r="S577" s="3"/>
      <c r="T577" s="3"/>
      <c r="U577" s="3"/>
      <c r="V577" s="3">
        <v>0.02</v>
      </c>
      <c r="W577" s="3"/>
      <c r="X577" s="3"/>
      <c r="Y577" s="3"/>
      <c r="Z577" s="3"/>
      <c r="AA577" s="3"/>
      <c r="AB577" s="3"/>
      <c r="AC577" s="3"/>
      <c r="AD577" s="3"/>
      <c r="AE577" s="3"/>
      <c r="AF577" s="3"/>
      <c r="AG577" s="3"/>
      <c r="AH577" s="3"/>
      <c r="AI577" s="3"/>
      <c r="AJ577" s="5" t="s">
        <v>204</v>
      </c>
      <c r="AK577" s="5"/>
      <c r="AL577" s="6" t="s">
        <v>639</v>
      </c>
      <c r="AM577" s="4">
        <v>10</v>
      </c>
      <c r="AN577" s="4">
        <f t="shared" si="214"/>
        <v>0</v>
      </c>
      <c r="AO577" s="6"/>
      <c r="AP577" s="6"/>
      <c r="AQ577" s="6" t="s">
        <v>642</v>
      </c>
      <c r="AR577" s="6"/>
    </row>
    <row r="578" spans="1:45" ht="15" customHeight="1">
      <c r="A578" s="1">
        <v>3</v>
      </c>
      <c r="B578" s="1">
        <v>403</v>
      </c>
      <c r="C578" s="2" t="s">
        <v>399</v>
      </c>
      <c r="D578" s="3" t="s">
        <v>7</v>
      </c>
      <c r="E578" s="3" t="s">
        <v>101</v>
      </c>
      <c r="F578" s="4">
        <f t="shared" si="213"/>
        <v>4.5</v>
      </c>
      <c r="G578" s="4"/>
      <c r="H578" s="4">
        <f t="shared" si="215"/>
        <v>4.5</v>
      </c>
      <c r="I578" s="3">
        <v>3.34</v>
      </c>
      <c r="J578" s="3"/>
      <c r="K578" s="3">
        <v>0.04</v>
      </c>
      <c r="L578" s="3">
        <v>0.04</v>
      </c>
      <c r="M578" s="3"/>
      <c r="N578" s="3"/>
      <c r="O578" s="3"/>
      <c r="P578" s="3">
        <v>0.96</v>
      </c>
      <c r="Q578" s="3">
        <v>0.11</v>
      </c>
      <c r="R578" s="3"/>
      <c r="S578" s="3"/>
      <c r="T578" s="3"/>
      <c r="U578" s="3"/>
      <c r="V578" s="3"/>
      <c r="W578" s="3"/>
      <c r="X578" s="3"/>
      <c r="Y578" s="3"/>
      <c r="Z578" s="3">
        <v>0.01</v>
      </c>
      <c r="AA578" s="3"/>
      <c r="AB578" s="3"/>
      <c r="AC578" s="3"/>
      <c r="AD578" s="3"/>
      <c r="AE578" s="3"/>
      <c r="AF578" s="3"/>
      <c r="AG578" s="3"/>
      <c r="AH578" s="3"/>
      <c r="AI578" s="3"/>
      <c r="AJ578" s="5" t="s">
        <v>51</v>
      </c>
      <c r="AK578" s="5"/>
      <c r="AL578" s="6" t="s">
        <v>43</v>
      </c>
      <c r="AM578" s="4">
        <v>4.5</v>
      </c>
      <c r="AN578" s="4">
        <f t="shared" si="214"/>
        <v>0</v>
      </c>
      <c r="AO578" s="6"/>
      <c r="AP578" s="6"/>
      <c r="AQ578" s="20" t="s">
        <v>678</v>
      </c>
      <c r="AR578" s="7"/>
    </row>
    <row r="579" spans="1:45" ht="15" customHeight="1">
      <c r="A579" s="1">
        <v>4</v>
      </c>
      <c r="B579" s="1">
        <v>404</v>
      </c>
      <c r="C579" s="2" t="s">
        <v>177</v>
      </c>
      <c r="D579" s="3" t="s">
        <v>7</v>
      </c>
      <c r="E579" s="3" t="s">
        <v>101</v>
      </c>
      <c r="F579" s="4">
        <f t="shared" si="213"/>
        <v>0.02</v>
      </c>
      <c r="G579" s="4"/>
      <c r="H579" s="4">
        <f t="shared" si="215"/>
        <v>0.02</v>
      </c>
      <c r="I579" s="3"/>
      <c r="J579" s="3"/>
      <c r="K579" s="3">
        <v>0.02</v>
      </c>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5" t="s">
        <v>42</v>
      </c>
      <c r="AK579" s="5"/>
      <c r="AL579" s="6" t="s">
        <v>43</v>
      </c>
      <c r="AM579" s="4">
        <v>0.02</v>
      </c>
      <c r="AN579" s="4">
        <f t="shared" si="214"/>
        <v>0</v>
      </c>
      <c r="AO579" s="6"/>
      <c r="AP579" s="6"/>
      <c r="AQ579" s="6"/>
      <c r="AR579" s="7"/>
    </row>
    <row r="580" spans="1:45" ht="15" customHeight="1">
      <c r="A580" s="1">
        <v>5</v>
      </c>
      <c r="B580" s="1">
        <v>399</v>
      </c>
      <c r="C580" s="2" t="s">
        <v>398</v>
      </c>
      <c r="D580" s="3" t="s">
        <v>7</v>
      </c>
      <c r="E580" s="3" t="s">
        <v>316</v>
      </c>
      <c r="F580" s="4">
        <f>G580+H580</f>
        <v>15.37</v>
      </c>
      <c r="G580" s="4"/>
      <c r="H580" s="4">
        <f t="shared" si="215"/>
        <v>15.37</v>
      </c>
      <c r="I580" s="3">
        <f>15.37-P580-Q580</f>
        <v>13.799999999999999</v>
      </c>
      <c r="J580" s="3"/>
      <c r="K580" s="3"/>
      <c r="L580" s="3"/>
      <c r="M580" s="3"/>
      <c r="N580" s="3"/>
      <c r="O580" s="3"/>
      <c r="P580" s="3">
        <v>1.5</v>
      </c>
      <c r="Q580" s="3">
        <v>7.0000000000000007E-2</v>
      </c>
      <c r="R580" s="3"/>
      <c r="S580" s="3"/>
      <c r="T580" s="3"/>
      <c r="U580" s="3"/>
      <c r="V580" s="3"/>
      <c r="W580" s="3"/>
      <c r="X580" s="3"/>
      <c r="Y580" s="3"/>
      <c r="Z580" s="3"/>
      <c r="AA580" s="3"/>
      <c r="AB580" s="3"/>
      <c r="AC580" s="3"/>
      <c r="AD580" s="3"/>
      <c r="AE580" s="3"/>
      <c r="AF580" s="3"/>
      <c r="AG580" s="3"/>
      <c r="AH580" s="3"/>
      <c r="AI580" s="3"/>
      <c r="AJ580" s="5" t="s">
        <v>46</v>
      </c>
      <c r="AK580" s="5"/>
      <c r="AL580" s="6" t="s">
        <v>43</v>
      </c>
      <c r="AM580" s="4">
        <v>15.37</v>
      </c>
      <c r="AN580" s="4">
        <f t="shared" si="214"/>
        <v>0</v>
      </c>
      <c r="AO580" s="6"/>
      <c r="AP580" s="6"/>
      <c r="AQ580" s="6"/>
      <c r="AR580" s="7"/>
    </row>
    <row r="581" spans="1:45" ht="15" customHeight="1">
      <c r="A581" s="1">
        <v>1</v>
      </c>
      <c r="B581" s="1"/>
      <c r="C581" s="24" t="s">
        <v>102</v>
      </c>
      <c r="D581" s="3" t="s">
        <v>7</v>
      </c>
      <c r="E581" s="3" t="s">
        <v>101</v>
      </c>
      <c r="F581" s="4">
        <f>G581+H581</f>
        <v>5.01</v>
      </c>
      <c r="G581" s="4"/>
      <c r="H581" s="4">
        <f t="shared" si="215"/>
        <v>5.01</v>
      </c>
      <c r="I581" s="3"/>
      <c r="J581" s="3"/>
      <c r="K581" s="3">
        <v>5.01</v>
      </c>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5"/>
      <c r="AK581" s="5"/>
      <c r="AL581" s="5" t="s">
        <v>43</v>
      </c>
      <c r="AM581" s="4">
        <v>5.01</v>
      </c>
      <c r="AN581" s="4">
        <f t="shared" si="214"/>
        <v>0</v>
      </c>
      <c r="AO581" s="5"/>
      <c r="AP581" s="6"/>
      <c r="AQ581" s="6"/>
      <c r="AR581" s="7"/>
    </row>
    <row r="582" spans="1:45" ht="15" customHeight="1">
      <c r="A582" s="1">
        <v>6</v>
      </c>
      <c r="B582" s="1">
        <v>400</v>
      </c>
      <c r="C582" s="2" t="s">
        <v>398</v>
      </c>
      <c r="D582" s="3" t="s">
        <v>7</v>
      </c>
      <c r="E582" s="3" t="s">
        <v>316</v>
      </c>
      <c r="F582" s="4">
        <f>G582+H582</f>
        <v>15.799999999999999</v>
      </c>
      <c r="G582" s="4"/>
      <c r="H582" s="4">
        <f t="shared" si="215"/>
        <v>15.799999999999999</v>
      </c>
      <c r="I582" s="3">
        <f>15.8-8.99</f>
        <v>6.8100000000000005</v>
      </c>
      <c r="J582" s="3"/>
      <c r="K582" s="3">
        <v>5.55</v>
      </c>
      <c r="L582" s="3">
        <v>2.06</v>
      </c>
      <c r="M582" s="3"/>
      <c r="N582" s="3"/>
      <c r="O582" s="3"/>
      <c r="P582" s="3">
        <v>1.2</v>
      </c>
      <c r="Q582" s="3">
        <v>0.18</v>
      </c>
      <c r="R582" s="3"/>
      <c r="S582" s="3"/>
      <c r="T582" s="3"/>
      <c r="U582" s="3"/>
      <c r="V582" s="3"/>
      <c r="W582" s="3"/>
      <c r="X582" s="3"/>
      <c r="Y582" s="3"/>
      <c r="Z582" s="3"/>
      <c r="AA582" s="3"/>
      <c r="AB582" s="3"/>
      <c r="AC582" s="3"/>
      <c r="AD582" s="3"/>
      <c r="AE582" s="3"/>
      <c r="AF582" s="3"/>
      <c r="AG582" s="3"/>
      <c r="AH582" s="3"/>
      <c r="AI582" s="3"/>
      <c r="AJ582" s="5" t="s">
        <v>46</v>
      </c>
      <c r="AK582" s="5"/>
      <c r="AL582" s="6" t="s">
        <v>43</v>
      </c>
      <c r="AM582" s="4">
        <v>15.8</v>
      </c>
      <c r="AN582" s="4">
        <f t="shared" si="214"/>
        <v>0</v>
      </c>
      <c r="AO582" s="6"/>
      <c r="AP582" s="6"/>
      <c r="AQ582" s="6"/>
      <c r="AR582" s="7"/>
    </row>
    <row r="583" spans="1:45" s="14" customFormat="1" ht="13.5">
      <c r="A583" s="36">
        <v>23.2</v>
      </c>
      <c r="B583" s="37"/>
      <c r="C583" s="49" t="s">
        <v>713</v>
      </c>
      <c r="D583" s="48"/>
      <c r="E583" s="48"/>
      <c r="F583" s="40">
        <f>F584</f>
        <v>0.42</v>
      </c>
      <c r="G583" s="40">
        <f t="shared" ref="G583:AN583" si="216">G584</f>
        <v>0</v>
      </c>
      <c r="H583" s="40">
        <f t="shared" si="216"/>
        <v>0.42</v>
      </c>
      <c r="I583" s="40">
        <f t="shared" si="216"/>
        <v>0</v>
      </c>
      <c r="J583" s="40">
        <f t="shared" si="216"/>
        <v>0</v>
      </c>
      <c r="K583" s="40">
        <f t="shared" si="216"/>
        <v>0.08</v>
      </c>
      <c r="L583" s="40">
        <f t="shared" si="216"/>
        <v>0.33999999999999997</v>
      </c>
      <c r="M583" s="40">
        <f t="shared" si="216"/>
        <v>0</v>
      </c>
      <c r="N583" s="40">
        <f t="shared" si="216"/>
        <v>0</v>
      </c>
      <c r="O583" s="40">
        <f t="shared" si="216"/>
        <v>0</v>
      </c>
      <c r="P583" s="40">
        <f t="shared" si="216"/>
        <v>0</v>
      </c>
      <c r="Q583" s="40">
        <f t="shared" si="216"/>
        <v>0</v>
      </c>
      <c r="R583" s="40">
        <f t="shared" si="216"/>
        <v>0</v>
      </c>
      <c r="S583" s="40">
        <f t="shared" si="216"/>
        <v>0</v>
      </c>
      <c r="T583" s="40">
        <f t="shared" si="216"/>
        <v>0</v>
      </c>
      <c r="U583" s="40">
        <f t="shared" si="216"/>
        <v>0</v>
      </c>
      <c r="V583" s="40">
        <f t="shared" si="216"/>
        <v>0</v>
      </c>
      <c r="W583" s="40">
        <f t="shared" si="216"/>
        <v>0</v>
      </c>
      <c r="X583" s="40">
        <f t="shared" si="216"/>
        <v>0</v>
      </c>
      <c r="Y583" s="40">
        <f t="shared" si="216"/>
        <v>0</v>
      </c>
      <c r="Z583" s="40">
        <f t="shared" si="216"/>
        <v>0</v>
      </c>
      <c r="AA583" s="40">
        <f t="shared" si="216"/>
        <v>0</v>
      </c>
      <c r="AB583" s="40">
        <f t="shared" si="216"/>
        <v>0</v>
      </c>
      <c r="AC583" s="40">
        <f t="shared" si="216"/>
        <v>0</v>
      </c>
      <c r="AD583" s="40">
        <f t="shared" si="216"/>
        <v>0</v>
      </c>
      <c r="AE583" s="40">
        <f t="shared" si="216"/>
        <v>0</v>
      </c>
      <c r="AF583" s="40">
        <f t="shared" si="216"/>
        <v>0</v>
      </c>
      <c r="AG583" s="40">
        <f t="shared" si="216"/>
        <v>0</v>
      </c>
      <c r="AH583" s="40">
        <f t="shared" si="216"/>
        <v>0</v>
      </c>
      <c r="AI583" s="40">
        <f t="shared" si="216"/>
        <v>0</v>
      </c>
      <c r="AJ583" s="40"/>
      <c r="AK583" s="40"/>
      <c r="AL583" s="40"/>
      <c r="AM583" s="40">
        <f t="shared" si="216"/>
        <v>0</v>
      </c>
      <c r="AN583" s="40">
        <f t="shared" si="216"/>
        <v>0.42</v>
      </c>
      <c r="AO583" s="40"/>
      <c r="AP583" s="41"/>
      <c r="AQ583" s="41"/>
      <c r="AR583" s="13"/>
    </row>
    <row r="584" spans="1:45" ht="25.5">
      <c r="A584" s="1">
        <v>1</v>
      </c>
      <c r="B584" s="1">
        <v>405</v>
      </c>
      <c r="C584" s="24" t="s">
        <v>136</v>
      </c>
      <c r="D584" s="3" t="s">
        <v>7</v>
      </c>
      <c r="E584" s="3" t="s">
        <v>101</v>
      </c>
      <c r="F584" s="4">
        <f t="shared" si="213"/>
        <v>0.42</v>
      </c>
      <c r="G584" s="4"/>
      <c r="H584" s="4">
        <f t="shared" si="215"/>
        <v>0.42</v>
      </c>
      <c r="I584" s="3"/>
      <c r="J584" s="3"/>
      <c r="K584" s="3">
        <f>0.01+0.07</f>
        <v>0.08</v>
      </c>
      <c r="L584" s="3">
        <f>0.04+0.3</f>
        <v>0.33999999999999997</v>
      </c>
      <c r="M584" s="3"/>
      <c r="N584" s="3"/>
      <c r="O584" s="3"/>
      <c r="P584" s="3"/>
      <c r="Q584" s="3"/>
      <c r="R584" s="3"/>
      <c r="S584" s="3"/>
      <c r="T584" s="3"/>
      <c r="U584" s="3"/>
      <c r="V584" s="3"/>
      <c r="W584" s="3"/>
      <c r="X584" s="3"/>
      <c r="Y584" s="3"/>
      <c r="Z584" s="3"/>
      <c r="AA584" s="3"/>
      <c r="AB584" s="3"/>
      <c r="AC584" s="3"/>
      <c r="AD584" s="3"/>
      <c r="AE584" s="3"/>
      <c r="AF584" s="3"/>
      <c r="AG584" s="3"/>
      <c r="AH584" s="3"/>
      <c r="AI584" s="3"/>
      <c r="AJ584" s="5"/>
      <c r="AK584" s="5"/>
      <c r="AL584" s="5" t="s">
        <v>385</v>
      </c>
      <c r="AM584" s="4"/>
      <c r="AN584" s="4">
        <f>H584-AM584</f>
        <v>0.42</v>
      </c>
      <c r="AO584" s="5"/>
      <c r="AP584" s="6"/>
      <c r="AQ584" s="6"/>
      <c r="AR584" s="7"/>
    </row>
    <row r="585" spans="1:45" s="47" customFormat="1" ht="15" customHeight="1">
      <c r="A585" s="86" t="s">
        <v>832</v>
      </c>
      <c r="B585" s="86"/>
      <c r="C585" s="57" t="s">
        <v>322</v>
      </c>
      <c r="D585" s="84"/>
      <c r="E585" s="81"/>
      <c r="F585" s="83">
        <f>F586+F590</f>
        <v>81.42</v>
      </c>
      <c r="G585" s="83">
        <f t="shared" ref="G585:H585" si="217">G586+G590</f>
        <v>0</v>
      </c>
      <c r="H585" s="83">
        <f t="shared" si="217"/>
        <v>81.42</v>
      </c>
      <c r="I585" s="83">
        <f t="shared" ref="I585:AN585" si="218">I586+I590</f>
        <v>80</v>
      </c>
      <c r="J585" s="83">
        <f t="shared" si="218"/>
        <v>0</v>
      </c>
      <c r="K585" s="83">
        <f t="shared" si="218"/>
        <v>0</v>
      </c>
      <c r="L585" s="83">
        <f t="shared" si="218"/>
        <v>1.35</v>
      </c>
      <c r="M585" s="83">
        <f t="shared" si="218"/>
        <v>0</v>
      </c>
      <c r="N585" s="83">
        <f t="shared" si="218"/>
        <v>0</v>
      </c>
      <c r="O585" s="83">
        <f t="shared" si="218"/>
        <v>0</v>
      </c>
      <c r="P585" s="83">
        <f t="shared" si="218"/>
        <v>0.04</v>
      </c>
      <c r="Q585" s="83">
        <f t="shared" si="218"/>
        <v>0.01</v>
      </c>
      <c r="R585" s="83">
        <f t="shared" si="218"/>
        <v>0</v>
      </c>
      <c r="S585" s="83">
        <f t="shared" si="218"/>
        <v>0</v>
      </c>
      <c r="T585" s="83">
        <f t="shared" si="218"/>
        <v>0</v>
      </c>
      <c r="U585" s="83">
        <f t="shared" si="218"/>
        <v>0</v>
      </c>
      <c r="V585" s="83">
        <f t="shared" si="218"/>
        <v>0</v>
      </c>
      <c r="W585" s="83">
        <f t="shared" si="218"/>
        <v>0</v>
      </c>
      <c r="X585" s="83">
        <f t="shared" si="218"/>
        <v>0</v>
      </c>
      <c r="Y585" s="83">
        <f t="shared" si="218"/>
        <v>0</v>
      </c>
      <c r="Z585" s="83">
        <f t="shared" si="218"/>
        <v>0</v>
      </c>
      <c r="AA585" s="83">
        <f t="shared" si="218"/>
        <v>0.02</v>
      </c>
      <c r="AB585" s="83">
        <f t="shared" si="218"/>
        <v>0</v>
      </c>
      <c r="AC585" s="83">
        <f t="shared" si="218"/>
        <v>0</v>
      </c>
      <c r="AD585" s="83">
        <f t="shared" si="218"/>
        <v>0</v>
      </c>
      <c r="AE585" s="83">
        <f t="shared" si="218"/>
        <v>0</v>
      </c>
      <c r="AF585" s="83">
        <f t="shared" si="218"/>
        <v>0</v>
      </c>
      <c r="AG585" s="83">
        <f t="shared" si="218"/>
        <v>0</v>
      </c>
      <c r="AH585" s="83">
        <f t="shared" si="218"/>
        <v>0</v>
      </c>
      <c r="AI585" s="83">
        <f t="shared" si="218"/>
        <v>0</v>
      </c>
      <c r="AJ585" s="83"/>
      <c r="AK585" s="83"/>
      <c r="AL585" s="83"/>
      <c r="AM585" s="83">
        <f t="shared" si="218"/>
        <v>80.09</v>
      </c>
      <c r="AN585" s="83">
        <f t="shared" si="218"/>
        <v>1.33</v>
      </c>
      <c r="AO585" s="83"/>
      <c r="AP585" s="81" t="s">
        <v>573</v>
      </c>
      <c r="AQ585" s="81"/>
      <c r="AR585" s="7"/>
    </row>
    <row r="586" spans="1:45" s="14" customFormat="1" ht="15" customHeight="1">
      <c r="A586" s="36">
        <v>24.1</v>
      </c>
      <c r="B586" s="37"/>
      <c r="C586" s="58" t="s">
        <v>711</v>
      </c>
      <c r="D586" s="48"/>
      <c r="E586" s="41"/>
      <c r="F586" s="40">
        <f t="shared" ref="F586:F595" si="219">G586+H586</f>
        <v>80.09</v>
      </c>
      <c r="G586" s="40">
        <f>SUM(G587:G589)</f>
        <v>0</v>
      </c>
      <c r="H586" s="40">
        <f>SUM(H587:H589)</f>
        <v>80.09</v>
      </c>
      <c r="I586" s="40">
        <f t="shared" ref="I586:AN586" si="220">SUM(I587:I589)</f>
        <v>80</v>
      </c>
      <c r="J586" s="40">
        <f t="shared" si="220"/>
        <v>0</v>
      </c>
      <c r="K586" s="40">
        <f t="shared" si="220"/>
        <v>0</v>
      </c>
      <c r="L586" s="40">
        <f t="shared" si="220"/>
        <v>0.02</v>
      </c>
      <c r="M586" s="40">
        <f t="shared" si="220"/>
        <v>0</v>
      </c>
      <c r="N586" s="40">
        <f t="shared" si="220"/>
        <v>0</v>
      </c>
      <c r="O586" s="40">
        <f t="shared" si="220"/>
        <v>0</v>
      </c>
      <c r="P586" s="40">
        <f t="shared" si="220"/>
        <v>0.04</v>
      </c>
      <c r="Q586" s="40">
        <f t="shared" si="220"/>
        <v>0.01</v>
      </c>
      <c r="R586" s="40">
        <f t="shared" si="220"/>
        <v>0</v>
      </c>
      <c r="S586" s="40">
        <f t="shared" si="220"/>
        <v>0</v>
      </c>
      <c r="T586" s="40">
        <f t="shared" si="220"/>
        <v>0</v>
      </c>
      <c r="U586" s="40">
        <f t="shared" si="220"/>
        <v>0</v>
      </c>
      <c r="V586" s="40">
        <f t="shared" si="220"/>
        <v>0</v>
      </c>
      <c r="W586" s="40">
        <f t="shared" si="220"/>
        <v>0</v>
      </c>
      <c r="X586" s="40">
        <f t="shared" si="220"/>
        <v>0</v>
      </c>
      <c r="Y586" s="40">
        <f t="shared" si="220"/>
        <v>0</v>
      </c>
      <c r="Z586" s="40">
        <f t="shared" si="220"/>
        <v>0</v>
      </c>
      <c r="AA586" s="40">
        <f t="shared" si="220"/>
        <v>0.02</v>
      </c>
      <c r="AB586" s="40">
        <f t="shared" si="220"/>
        <v>0</v>
      </c>
      <c r="AC586" s="40">
        <f t="shared" si="220"/>
        <v>0</v>
      </c>
      <c r="AD586" s="40">
        <f t="shared" si="220"/>
        <v>0</v>
      </c>
      <c r="AE586" s="40">
        <f t="shared" si="220"/>
        <v>0</v>
      </c>
      <c r="AF586" s="40">
        <f t="shared" si="220"/>
        <v>0</v>
      </c>
      <c r="AG586" s="40">
        <f t="shared" si="220"/>
        <v>0</v>
      </c>
      <c r="AH586" s="40">
        <f t="shared" si="220"/>
        <v>0</v>
      </c>
      <c r="AI586" s="40">
        <f t="shared" si="220"/>
        <v>0</v>
      </c>
      <c r="AJ586" s="40"/>
      <c r="AK586" s="40"/>
      <c r="AL586" s="40"/>
      <c r="AM586" s="40">
        <f t="shared" si="220"/>
        <v>80.09</v>
      </c>
      <c r="AN586" s="40">
        <f t="shared" si="220"/>
        <v>0</v>
      </c>
      <c r="AO586" s="40"/>
      <c r="AP586" s="41"/>
      <c r="AQ586" s="41"/>
      <c r="AR586" s="13"/>
    </row>
    <row r="587" spans="1:45" ht="24.75" customHeight="1">
      <c r="A587" s="1">
        <v>1</v>
      </c>
      <c r="B587" s="1">
        <v>1</v>
      </c>
      <c r="C587" s="22" t="s">
        <v>687</v>
      </c>
      <c r="D587" s="3" t="s">
        <v>309</v>
      </c>
      <c r="E587" s="6" t="s">
        <v>33</v>
      </c>
      <c r="F587" s="4">
        <f t="shared" si="219"/>
        <v>79.3</v>
      </c>
      <c r="G587" s="40"/>
      <c r="H587" s="4">
        <f t="shared" ref="H587:H595" si="221">SUM(I587:AI587)</f>
        <v>79.3</v>
      </c>
      <c r="I587" s="3">
        <f>80-0.7</f>
        <v>79.3</v>
      </c>
      <c r="J587" s="3"/>
      <c r="K587" s="3"/>
      <c r="L587" s="3"/>
      <c r="M587" s="3"/>
      <c r="N587" s="3"/>
      <c r="O587" s="3"/>
      <c r="P587" s="3"/>
      <c r="Q587" s="3"/>
      <c r="R587" s="3"/>
      <c r="S587" s="3"/>
      <c r="T587" s="19"/>
      <c r="U587" s="3"/>
      <c r="V587" s="3"/>
      <c r="W587" s="3"/>
      <c r="X587" s="3"/>
      <c r="Y587" s="3"/>
      <c r="Z587" s="3"/>
      <c r="AA587" s="3"/>
      <c r="AB587" s="3"/>
      <c r="AC587" s="3"/>
      <c r="AD587" s="3"/>
      <c r="AE587" s="3"/>
      <c r="AF587" s="3"/>
      <c r="AG587" s="3"/>
      <c r="AH587" s="3"/>
      <c r="AI587" s="3"/>
      <c r="AJ587" s="5" t="s">
        <v>46</v>
      </c>
      <c r="AK587" s="5"/>
      <c r="AL587" s="5" t="s">
        <v>43</v>
      </c>
      <c r="AM587" s="4">
        <v>79.3</v>
      </c>
      <c r="AN587" s="4">
        <f>H587-AM587</f>
        <v>0</v>
      </c>
      <c r="AP587" s="6"/>
      <c r="AQ587" s="5" t="s">
        <v>807</v>
      </c>
      <c r="AR587" s="6"/>
    </row>
    <row r="588" spans="1:45" ht="28.5" customHeight="1">
      <c r="A588" s="1">
        <v>2</v>
      </c>
      <c r="B588" s="1"/>
      <c r="C588" s="22" t="s">
        <v>261</v>
      </c>
      <c r="D588" s="127" t="s">
        <v>319</v>
      </c>
      <c r="E588" s="127" t="s">
        <v>33</v>
      </c>
      <c r="F588" s="4">
        <f t="shared" si="219"/>
        <v>0.09</v>
      </c>
      <c r="G588" s="4"/>
      <c r="H588" s="4">
        <f t="shared" si="221"/>
        <v>0.09</v>
      </c>
      <c r="I588" s="3"/>
      <c r="J588" s="3"/>
      <c r="K588" s="3"/>
      <c r="L588" s="3">
        <v>0.02</v>
      </c>
      <c r="M588" s="3"/>
      <c r="N588" s="3"/>
      <c r="O588" s="21"/>
      <c r="P588" s="3">
        <v>0.04</v>
      </c>
      <c r="Q588" s="3">
        <v>0.01</v>
      </c>
      <c r="R588" s="3"/>
      <c r="S588" s="3"/>
      <c r="T588" s="3"/>
      <c r="U588" s="3"/>
      <c r="V588" s="3"/>
      <c r="W588" s="3"/>
      <c r="X588" s="3"/>
      <c r="Y588" s="3"/>
      <c r="Z588" s="3"/>
      <c r="AA588" s="3">
        <v>0.02</v>
      </c>
      <c r="AB588" s="3"/>
      <c r="AC588" s="3"/>
      <c r="AD588" s="3"/>
      <c r="AE588" s="3"/>
      <c r="AF588" s="3"/>
      <c r="AG588" s="3"/>
      <c r="AH588" s="3"/>
      <c r="AI588" s="5"/>
      <c r="AJ588" s="5" t="s">
        <v>44</v>
      </c>
      <c r="AK588" s="5"/>
      <c r="AL588" s="5" t="s">
        <v>43</v>
      </c>
      <c r="AM588" s="4">
        <v>0.09</v>
      </c>
      <c r="AN588" s="4">
        <f>H588-AM588</f>
        <v>0</v>
      </c>
      <c r="AO588" s="5"/>
      <c r="AP588" s="6"/>
      <c r="AQ588" s="6" t="s">
        <v>712</v>
      </c>
      <c r="AR588" s="6"/>
      <c r="AS588" s="23"/>
    </row>
    <row r="589" spans="1:45" ht="27" customHeight="1">
      <c r="A589" s="1">
        <v>3</v>
      </c>
      <c r="B589" s="1">
        <v>2</v>
      </c>
      <c r="C589" s="22" t="s">
        <v>291</v>
      </c>
      <c r="D589" s="3" t="s">
        <v>257</v>
      </c>
      <c r="E589" s="6" t="s">
        <v>33</v>
      </c>
      <c r="F589" s="4">
        <f t="shared" si="219"/>
        <v>0.7</v>
      </c>
      <c r="G589" s="40"/>
      <c r="H589" s="4">
        <f t="shared" si="221"/>
        <v>0.7</v>
      </c>
      <c r="I589" s="3">
        <v>0.7</v>
      </c>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5" t="s">
        <v>58</v>
      </c>
      <c r="AK589" s="5"/>
      <c r="AL589" s="5" t="s">
        <v>43</v>
      </c>
      <c r="AM589" s="4">
        <v>0.7</v>
      </c>
      <c r="AN589" s="4">
        <f>H589-AM589</f>
        <v>0</v>
      </c>
      <c r="AO589" s="5"/>
      <c r="AP589" s="6"/>
      <c r="AQ589" s="6" t="s">
        <v>380</v>
      </c>
      <c r="AR589" s="6"/>
      <c r="AS589" s="74"/>
    </row>
    <row r="590" spans="1:45" s="14" customFormat="1" ht="13.5">
      <c r="A590" s="36">
        <v>24.2</v>
      </c>
      <c r="B590" s="37"/>
      <c r="C590" s="58" t="s">
        <v>713</v>
      </c>
      <c r="D590" s="48"/>
      <c r="E590" s="41"/>
      <c r="F590" s="40">
        <f t="shared" si="219"/>
        <v>1.33</v>
      </c>
      <c r="G590" s="40">
        <f>SUM(G591:G595)</f>
        <v>0</v>
      </c>
      <c r="H590" s="40">
        <f>SUM(H591:H595)</f>
        <v>1.33</v>
      </c>
      <c r="I590" s="40">
        <f t="shared" ref="I590:AN590" si="222">SUM(I591:I595)</f>
        <v>0</v>
      </c>
      <c r="J590" s="40">
        <f t="shared" si="222"/>
        <v>0</v>
      </c>
      <c r="K590" s="40">
        <f t="shared" si="222"/>
        <v>0</v>
      </c>
      <c r="L590" s="40">
        <f t="shared" si="222"/>
        <v>1.33</v>
      </c>
      <c r="M590" s="40">
        <f t="shared" si="222"/>
        <v>0</v>
      </c>
      <c r="N590" s="40">
        <f t="shared" si="222"/>
        <v>0</v>
      </c>
      <c r="O590" s="40">
        <f t="shared" si="222"/>
        <v>0</v>
      </c>
      <c r="P590" s="40">
        <f t="shared" si="222"/>
        <v>0</v>
      </c>
      <c r="Q590" s="40">
        <f t="shared" si="222"/>
        <v>0</v>
      </c>
      <c r="R590" s="40">
        <f t="shared" si="222"/>
        <v>0</v>
      </c>
      <c r="S590" s="40">
        <f t="shared" si="222"/>
        <v>0</v>
      </c>
      <c r="T590" s="40">
        <f t="shared" si="222"/>
        <v>0</v>
      </c>
      <c r="U590" s="40">
        <f t="shared" si="222"/>
        <v>0</v>
      </c>
      <c r="V590" s="40">
        <f t="shared" si="222"/>
        <v>0</v>
      </c>
      <c r="W590" s="40">
        <f t="shared" si="222"/>
        <v>0</v>
      </c>
      <c r="X590" s="40">
        <f t="shared" si="222"/>
        <v>0</v>
      </c>
      <c r="Y590" s="40">
        <f t="shared" si="222"/>
        <v>0</v>
      </c>
      <c r="Z590" s="40">
        <f t="shared" si="222"/>
        <v>0</v>
      </c>
      <c r="AA590" s="40">
        <f t="shared" si="222"/>
        <v>0</v>
      </c>
      <c r="AB590" s="40">
        <f t="shared" si="222"/>
        <v>0</v>
      </c>
      <c r="AC590" s="40">
        <f t="shared" si="222"/>
        <v>0</v>
      </c>
      <c r="AD590" s="40">
        <f t="shared" si="222"/>
        <v>0</v>
      </c>
      <c r="AE590" s="40">
        <f t="shared" si="222"/>
        <v>0</v>
      </c>
      <c r="AF590" s="40">
        <f t="shared" si="222"/>
        <v>0</v>
      </c>
      <c r="AG590" s="40">
        <f t="shared" si="222"/>
        <v>0</v>
      </c>
      <c r="AH590" s="40">
        <f t="shared" si="222"/>
        <v>0</v>
      </c>
      <c r="AI590" s="40">
        <f t="shared" si="222"/>
        <v>0</v>
      </c>
      <c r="AJ590" s="40"/>
      <c r="AK590" s="40"/>
      <c r="AL590" s="40"/>
      <c r="AM590" s="40">
        <f t="shared" si="222"/>
        <v>0</v>
      </c>
      <c r="AN590" s="40">
        <f t="shared" si="222"/>
        <v>1.33</v>
      </c>
      <c r="AO590" s="40"/>
      <c r="AP590" s="41"/>
      <c r="AQ590" s="41"/>
      <c r="AR590" s="41"/>
      <c r="AS590" s="75"/>
    </row>
    <row r="591" spans="1:45" ht="15" customHeight="1">
      <c r="A591" s="1">
        <v>1</v>
      </c>
      <c r="B591" s="1">
        <v>3</v>
      </c>
      <c r="C591" s="22" t="s">
        <v>384</v>
      </c>
      <c r="D591" s="3" t="s">
        <v>321</v>
      </c>
      <c r="E591" s="6" t="s">
        <v>33</v>
      </c>
      <c r="F591" s="4">
        <f t="shared" si="219"/>
        <v>0.2</v>
      </c>
      <c r="G591" s="40"/>
      <c r="H591" s="4">
        <f t="shared" si="221"/>
        <v>0.2</v>
      </c>
      <c r="I591" s="3"/>
      <c r="J591" s="3"/>
      <c r="K591" s="3"/>
      <c r="L591" s="3">
        <v>0.2</v>
      </c>
      <c r="M591" s="3"/>
      <c r="N591" s="3"/>
      <c r="O591" s="3"/>
      <c r="P591" s="3"/>
      <c r="Q591" s="3"/>
      <c r="R591" s="3"/>
      <c r="S591" s="3"/>
      <c r="T591" s="3"/>
      <c r="U591" s="3"/>
      <c r="V591" s="3"/>
      <c r="W591" s="3"/>
      <c r="X591" s="3"/>
      <c r="Y591" s="3"/>
      <c r="Z591" s="3"/>
      <c r="AA591" s="3"/>
      <c r="AB591" s="3"/>
      <c r="AC591" s="3"/>
      <c r="AD591" s="3"/>
      <c r="AE591" s="3"/>
      <c r="AF591" s="3"/>
      <c r="AG591" s="3"/>
      <c r="AH591" s="3"/>
      <c r="AI591" s="3"/>
      <c r="AJ591" s="5"/>
      <c r="AK591" s="5" t="s">
        <v>63</v>
      </c>
      <c r="AL591" s="5" t="s">
        <v>385</v>
      </c>
      <c r="AM591" s="4"/>
      <c r="AN591" s="4">
        <f>H591-AM591</f>
        <v>0.2</v>
      </c>
      <c r="AO591" s="5"/>
      <c r="AP591" s="6"/>
      <c r="AQ591" s="6"/>
      <c r="AR591" s="81"/>
      <c r="AS591" s="23"/>
    </row>
    <row r="592" spans="1:45" ht="15" customHeight="1">
      <c r="A592" s="1">
        <v>2</v>
      </c>
      <c r="B592" s="1">
        <v>3</v>
      </c>
      <c r="C592" s="22" t="s">
        <v>384</v>
      </c>
      <c r="D592" s="3" t="s">
        <v>331</v>
      </c>
      <c r="E592" s="6" t="s">
        <v>33</v>
      </c>
      <c r="F592" s="4">
        <f t="shared" si="219"/>
        <v>0.8</v>
      </c>
      <c r="G592" s="40"/>
      <c r="H592" s="4">
        <f t="shared" si="221"/>
        <v>0.8</v>
      </c>
      <c r="I592" s="3"/>
      <c r="J592" s="3"/>
      <c r="K592" s="3"/>
      <c r="L592" s="3">
        <v>0.8</v>
      </c>
      <c r="M592" s="3"/>
      <c r="N592" s="3"/>
      <c r="O592" s="3"/>
      <c r="P592" s="3"/>
      <c r="Q592" s="3"/>
      <c r="R592" s="3"/>
      <c r="S592" s="3"/>
      <c r="T592" s="3"/>
      <c r="U592" s="3"/>
      <c r="V592" s="3"/>
      <c r="W592" s="3"/>
      <c r="X592" s="3"/>
      <c r="Y592" s="3"/>
      <c r="Z592" s="3"/>
      <c r="AA592" s="3"/>
      <c r="AB592" s="3"/>
      <c r="AC592" s="3"/>
      <c r="AD592" s="3"/>
      <c r="AE592" s="3"/>
      <c r="AF592" s="3"/>
      <c r="AG592" s="3"/>
      <c r="AH592" s="3"/>
      <c r="AI592" s="3"/>
      <c r="AJ592" s="5"/>
      <c r="AK592" s="5"/>
      <c r="AL592" s="5" t="s">
        <v>385</v>
      </c>
      <c r="AM592" s="4"/>
      <c r="AN592" s="4">
        <f>H592-AM592</f>
        <v>0.8</v>
      </c>
      <c r="AO592" s="5"/>
      <c r="AP592" s="6"/>
      <c r="AQ592" s="6"/>
      <c r="AR592" s="81"/>
      <c r="AS592" s="23"/>
    </row>
    <row r="593" spans="1:53" ht="15" customHeight="1">
      <c r="A593" s="1">
        <v>3</v>
      </c>
      <c r="B593" s="1"/>
      <c r="C593" s="22" t="s">
        <v>384</v>
      </c>
      <c r="D593" s="3" t="s">
        <v>329</v>
      </c>
      <c r="E593" s="6" t="s">
        <v>33</v>
      </c>
      <c r="F593" s="4">
        <f t="shared" si="219"/>
        <v>0.3</v>
      </c>
      <c r="G593" s="40"/>
      <c r="H593" s="4">
        <f t="shared" si="221"/>
        <v>0.3</v>
      </c>
      <c r="I593" s="3"/>
      <c r="J593" s="3"/>
      <c r="K593" s="3"/>
      <c r="L593" s="3">
        <v>0.3</v>
      </c>
      <c r="M593" s="3"/>
      <c r="N593" s="3"/>
      <c r="O593" s="3"/>
      <c r="P593" s="3"/>
      <c r="Q593" s="3"/>
      <c r="R593" s="3"/>
      <c r="S593" s="3"/>
      <c r="T593" s="3"/>
      <c r="U593" s="3"/>
      <c r="V593" s="3"/>
      <c r="W593" s="3"/>
      <c r="X593" s="3"/>
      <c r="Y593" s="3"/>
      <c r="Z593" s="3"/>
      <c r="AA593" s="3"/>
      <c r="AB593" s="3"/>
      <c r="AC593" s="3"/>
      <c r="AD593" s="3"/>
      <c r="AE593" s="3"/>
      <c r="AF593" s="3"/>
      <c r="AG593" s="3"/>
      <c r="AH593" s="3"/>
      <c r="AI593" s="3"/>
      <c r="AJ593" s="5"/>
      <c r="AK593" s="5"/>
      <c r="AL593" s="5" t="s">
        <v>385</v>
      </c>
      <c r="AM593" s="4"/>
      <c r="AN593" s="4">
        <f>H593-AM593</f>
        <v>0.3</v>
      </c>
      <c r="AO593" s="5"/>
      <c r="AP593" s="6"/>
      <c r="AQ593" s="6"/>
      <c r="AR593" s="81"/>
      <c r="AS593" s="23"/>
    </row>
    <row r="594" spans="1:53" ht="15" customHeight="1">
      <c r="A594" s="1">
        <v>4</v>
      </c>
      <c r="B594" s="1"/>
      <c r="C594" s="22" t="s">
        <v>384</v>
      </c>
      <c r="D594" s="3" t="s">
        <v>328</v>
      </c>
      <c r="E594" s="6" t="s">
        <v>33</v>
      </c>
      <c r="F594" s="4">
        <f t="shared" si="219"/>
        <v>0.02</v>
      </c>
      <c r="G594" s="40"/>
      <c r="H594" s="4">
        <f t="shared" si="221"/>
        <v>0.02</v>
      </c>
      <c r="I594" s="3"/>
      <c r="J594" s="3"/>
      <c r="K594" s="3"/>
      <c r="L594" s="3">
        <v>0.02</v>
      </c>
      <c r="M594" s="3"/>
      <c r="N594" s="3"/>
      <c r="O594" s="3"/>
      <c r="P594" s="3"/>
      <c r="Q594" s="3"/>
      <c r="R594" s="3"/>
      <c r="S594" s="3"/>
      <c r="T594" s="3"/>
      <c r="U594" s="3"/>
      <c r="V594" s="3"/>
      <c r="W594" s="3"/>
      <c r="X594" s="3"/>
      <c r="Y594" s="3"/>
      <c r="Z594" s="3"/>
      <c r="AA594" s="3"/>
      <c r="AB594" s="3"/>
      <c r="AC594" s="3"/>
      <c r="AD594" s="3"/>
      <c r="AE594" s="3"/>
      <c r="AF594" s="3"/>
      <c r="AG594" s="3"/>
      <c r="AH594" s="3"/>
      <c r="AI594" s="3"/>
      <c r="AJ594" s="5"/>
      <c r="AK594" s="5"/>
      <c r="AL594" s="5" t="s">
        <v>385</v>
      </c>
      <c r="AM594" s="4"/>
      <c r="AN594" s="4">
        <f>H594-AM594</f>
        <v>0.02</v>
      </c>
      <c r="AO594" s="5"/>
      <c r="AP594" s="6"/>
      <c r="AQ594" s="6"/>
      <c r="AR594" s="81"/>
      <c r="AS594" s="23"/>
    </row>
    <row r="595" spans="1:53" ht="15" customHeight="1">
      <c r="A595" s="1">
        <v>5</v>
      </c>
      <c r="B595" s="1">
        <v>3</v>
      </c>
      <c r="C595" s="22" t="s">
        <v>384</v>
      </c>
      <c r="D595" s="3" t="s">
        <v>323</v>
      </c>
      <c r="E595" s="6" t="s">
        <v>33</v>
      </c>
      <c r="F595" s="4">
        <f t="shared" si="219"/>
        <v>0.01</v>
      </c>
      <c r="G595" s="40"/>
      <c r="H595" s="4">
        <f t="shared" si="221"/>
        <v>0.01</v>
      </c>
      <c r="I595" s="3"/>
      <c r="J595" s="3"/>
      <c r="K595" s="3"/>
      <c r="L595" s="3">
        <v>0.01</v>
      </c>
      <c r="M595" s="3"/>
      <c r="N595" s="3"/>
      <c r="O595" s="3"/>
      <c r="P595" s="3"/>
      <c r="Q595" s="3"/>
      <c r="R595" s="3"/>
      <c r="S595" s="3"/>
      <c r="T595" s="3"/>
      <c r="U595" s="3"/>
      <c r="V595" s="3"/>
      <c r="W595" s="3"/>
      <c r="X595" s="3"/>
      <c r="Y595" s="3"/>
      <c r="Z595" s="3"/>
      <c r="AA595" s="3"/>
      <c r="AB595" s="3"/>
      <c r="AC595" s="3"/>
      <c r="AD595" s="3"/>
      <c r="AE595" s="3"/>
      <c r="AF595" s="3"/>
      <c r="AG595" s="3"/>
      <c r="AH595" s="3"/>
      <c r="AI595" s="3"/>
      <c r="AJ595" s="5"/>
      <c r="AK595" s="5" t="s">
        <v>63</v>
      </c>
      <c r="AL595" s="5" t="s">
        <v>385</v>
      </c>
      <c r="AM595" s="4"/>
      <c r="AN595" s="4">
        <f>H595-AM595</f>
        <v>0.01</v>
      </c>
      <c r="AO595" s="5"/>
      <c r="AP595" s="6"/>
      <c r="AQ595" s="6"/>
      <c r="AR595" s="81"/>
      <c r="AS595" s="23"/>
    </row>
    <row r="596" spans="1:53" ht="15" customHeight="1">
      <c r="A596" s="86" t="s">
        <v>820</v>
      </c>
      <c r="B596" s="86"/>
      <c r="C596" s="35" t="s">
        <v>762</v>
      </c>
      <c r="D596" s="3"/>
      <c r="E596" s="6"/>
      <c r="F596" s="83">
        <f t="shared" ref="F596:AI596" si="223">F597+F609+F613</f>
        <v>736.94</v>
      </c>
      <c r="G596" s="83">
        <f t="shared" si="223"/>
        <v>0</v>
      </c>
      <c r="H596" s="83">
        <f t="shared" si="223"/>
        <v>736.94</v>
      </c>
      <c r="I596" s="83">
        <f t="shared" si="223"/>
        <v>578.37</v>
      </c>
      <c r="J596" s="83">
        <f t="shared" si="223"/>
        <v>0</v>
      </c>
      <c r="K596" s="83">
        <f t="shared" si="223"/>
        <v>110.18999999999998</v>
      </c>
      <c r="L596" s="83">
        <f t="shared" si="223"/>
        <v>48.08</v>
      </c>
      <c r="M596" s="83">
        <f t="shared" si="223"/>
        <v>0</v>
      </c>
      <c r="N596" s="83">
        <f t="shared" si="223"/>
        <v>0</v>
      </c>
      <c r="O596" s="83">
        <f t="shared" si="223"/>
        <v>0</v>
      </c>
      <c r="P596" s="83">
        <f t="shared" si="223"/>
        <v>0.30000000000000004</v>
      </c>
      <c r="Q596" s="83">
        <f t="shared" si="223"/>
        <v>0</v>
      </c>
      <c r="R596" s="83">
        <f t="shared" si="223"/>
        <v>0</v>
      </c>
      <c r="S596" s="83">
        <f t="shared" si="223"/>
        <v>0</v>
      </c>
      <c r="T596" s="83">
        <f t="shared" si="223"/>
        <v>0</v>
      </c>
      <c r="U596" s="83">
        <f t="shared" si="223"/>
        <v>0</v>
      </c>
      <c r="V596" s="83">
        <f t="shared" si="223"/>
        <v>0</v>
      </c>
      <c r="W596" s="83">
        <f t="shared" si="223"/>
        <v>0</v>
      </c>
      <c r="X596" s="83">
        <f t="shared" si="223"/>
        <v>0</v>
      </c>
      <c r="Y596" s="83">
        <f t="shared" si="223"/>
        <v>0</v>
      </c>
      <c r="Z596" s="83">
        <f t="shared" si="223"/>
        <v>0</v>
      </c>
      <c r="AA596" s="83">
        <f t="shared" si="223"/>
        <v>0</v>
      </c>
      <c r="AB596" s="83">
        <f t="shared" si="223"/>
        <v>0</v>
      </c>
      <c r="AC596" s="83">
        <f t="shared" si="223"/>
        <v>0</v>
      </c>
      <c r="AD596" s="83">
        <f t="shared" si="223"/>
        <v>0</v>
      </c>
      <c r="AE596" s="83">
        <f t="shared" si="223"/>
        <v>0</v>
      </c>
      <c r="AF596" s="83">
        <f t="shared" si="223"/>
        <v>0</v>
      </c>
      <c r="AG596" s="83">
        <f t="shared" si="223"/>
        <v>0</v>
      </c>
      <c r="AH596" s="83">
        <f t="shared" si="223"/>
        <v>0</v>
      </c>
      <c r="AI596" s="83">
        <f t="shared" si="223"/>
        <v>0</v>
      </c>
      <c r="AJ596" s="83"/>
      <c r="AK596" s="83"/>
      <c r="AL596" s="83"/>
      <c r="AM596" s="83">
        <f>AM597+AM609+AM613</f>
        <v>775.06</v>
      </c>
      <c r="AN596" s="83">
        <f>AN597+AN609+AN613</f>
        <v>-38.11999999999999</v>
      </c>
      <c r="AO596" s="83"/>
      <c r="AP596" s="81" t="s">
        <v>574</v>
      </c>
      <c r="AQ596" s="6"/>
      <c r="AR596" s="7"/>
    </row>
    <row r="597" spans="1:53" s="14" customFormat="1" ht="15" customHeight="1">
      <c r="A597" s="36">
        <v>25.1</v>
      </c>
      <c r="B597" s="36"/>
      <c r="C597" s="49" t="s">
        <v>711</v>
      </c>
      <c r="D597" s="48"/>
      <c r="E597" s="41"/>
      <c r="F597" s="40">
        <f>G597+H597</f>
        <v>694.94</v>
      </c>
      <c r="G597" s="40">
        <f t="shared" ref="G597:AI597" si="224">SUM(G598:G622)</f>
        <v>0</v>
      </c>
      <c r="H597" s="40">
        <f t="shared" si="224"/>
        <v>694.94</v>
      </c>
      <c r="I597" s="40">
        <f t="shared" si="224"/>
        <v>567.07000000000005</v>
      </c>
      <c r="J597" s="40">
        <f t="shared" si="224"/>
        <v>0</v>
      </c>
      <c r="K597" s="40">
        <f t="shared" si="224"/>
        <v>94.889999999999986</v>
      </c>
      <c r="L597" s="40">
        <f t="shared" si="224"/>
        <v>32.78</v>
      </c>
      <c r="M597" s="40">
        <f t="shared" si="224"/>
        <v>0</v>
      </c>
      <c r="N597" s="40">
        <f t="shared" si="224"/>
        <v>0</v>
      </c>
      <c r="O597" s="40">
        <f t="shared" si="224"/>
        <v>0</v>
      </c>
      <c r="P597" s="40">
        <f t="shared" si="224"/>
        <v>0.2</v>
      </c>
      <c r="Q597" s="40">
        <f t="shared" si="224"/>
        <v>0</v>
      </c>
      <c r="R597" s="40">
        <f t="shared" si="224"/>
        <v>0</v>
      </c>
      <c r="S597" s="40">
        <f t="shared" si="224"/>
        <v>0</v>
      </c>
      <c r="T597" s="40">
        <f t="shared" si="224"/>
        <v>0</v>
      </c>
      <c r="U597" s="40">
        <f t="shared" si="224"/>
        <v>0</v>
      </c>
      <c r="V597" s="40">
        <f t="shared" si="224"/>
        <v>0</v>
      </c>
      <c r="W597" s="40">
        <f t="shared" si="224"/>
        <v>0</v>
      </c>
      <c r="X597" s="40">
        <f t="shared" si="224"/>
        <v>0</v>
      </c>
      <c r="Y597" s="40">
        <f t="shared" si="224"/>
        <v>0</v>
      </c>
      <c r="Z597" s="40">
        <f t="shared" si="224"/>
        <v>0</v>
      </c>
      <c r="AA597" s="40">
        <f t="shared" si="224"/>
        <v>0</v>
      </c>
      <c r="AB597" s="40">
        <f t="shared" si="224"/>
        <v>0</v>
      </c>
      <c r="AC597" s="40">
        <f t="shared" si="224"/>
        <v>0</v>
      </c>
      <c r="AD597" s="40">
        <f t="shared" si="224"/>
        <v>0</v>
      </c>
      <c r="AE597" s="40">
        <f t="shared" si="224"/>
        <v>0</v>
      </c>
      <c r="AF597" s="40">
        <f t="shared" si="224"/>
        <v>0</v>
      </c>
      <c r="AG597" s="40">
        <f t="shared" si="224"/>
        <v>0</v>
      </c>
      <c r="AH597" s="40">
        <f t="shared" si="224"/>
        <v>0</v>
      </c>
      <c r="AI597" s="40">
        <f t="shared" si="224"/>
        <v>0</v>
      </c>
      <c r="AJ597" s="40"/>
      <c r="AK597" s="40"/>
      <c r="AL597" s="40"/>
      <c r="AM597" s="40">
        <f>SUM(AM598:AM622)</f>
        <v>731.5</v>
      </c>
      <c r="AN597" s="40">
        <f>SUM(AN598:AN622)</f>
        <v>-36.559999999999995</v>
      </c>
      <c r="AO597" s="40"/>
      <c r="AP597" s="41"/>
      <c r="AQ597" s="41"/>
      <c r="AR597" s="13"/>
    </row>
    <row r="598" spans="1:53" ht="13.5">
      <c r="A598" s="1">
        <v>1</v>
      </c>
      <c r="B598" s="1">
        <v>9</v>
      </c>
      <c r="C598" s="2" t="s">
        <v>401</v>
      </c>
      <c r="D598" s="3" t="s">
        <v>300</v>
      </c>
      <c r="E598" s="6" t="s">
        <v>632</v>
      </c>
      <c r="F598" s="4">
        <f t="shared" ref="F598:F608" si="225">G598+H598</f>
        <v>8.8000000000000007</v>
      </c>
      <c r="G598" s="40"/>
      <c r="H598" s="4">
        <f t="shared" ref="H598:H608" si="226">SUM(I598:AI598)</f>
        <v>8.8000000000000007</v>
      </c>
      <c r="I598" s="3">
        <v>3</v>
      </c>
      <c r="J598" s="3"/>
      <c r="K598" s="3">
        <v>5.8</v>
      </c>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5" t="s">
        <v>58</v>
      </c>
      <c r="AK598" s="5"/>
      <c r="AL598" s="5" t="s">
        <v>43</v>
      </c>
      <c r="AM598" s="4">
        <v>8.8000000000000007</v>
      </c>
      <c r="AN598" s="4">
        <f t="shared" ref="AN598:AN608" si="227">H598-AM598</f>
        <v>0</v>
      </c>
      <c r="AO598" s="5"/>
      <c r="AP598" s="6"/>
      <c r="AQ598" s="6"/>
      <c r="AR598" s="7"/>
      <c r="BA598" s="16"/>
    </row>
    <row r="599" spans="1:53" ht="13.5">
      <c r="A599" s="1">
        <v>2</v>
      </c>
      <c r="B599" s="1">
        <v>10</v>
      </c>
      <c r="C599" s="2" t="s">
        <v>401</v>
      </c>
      <c r="D599" s="3" t="s">
        <v>293</v>
      </c>
      <c r="E599" s="6" t="s">
        <v>632</v>
      </c>
      <c r="F599" s="4">
        <f t="shared" si="225"/>
        <v>9.1999999999999993</v>
      </c>
      <c r="G599" s="40"/>
      <c r="H599" s="4">
        <f t="shared" si="226"/>
        <v>9.1999999999999993</v>
      </c>
      <c r="I599" s="3">
        <v>9.1999999999999993</v>
      </c>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5" t="s">
        <v>58</v>
      </c>
      <c r="AK599" s="5"/>
      <c r="AL599" s="5" t="s">
        <v>43</v>
      </c>
      <c r="AM599" s="4">
        <v>9.1999999999999993</v>
      </c>
      <c r="AN599" s="4">
        <f t="shared" si="227"/>
        <v>0</v>
      </c>
      <c r="AO599" s="5"/>
      <c r="AP599" s="6"/>
      <c r="AQ599" s="6"/>
      <c r="AR599" s="7"/>
    </row>
    <row r="600" spans="1:53" ht="13.5">
      <c r="A600" s="1">
        <v>3</v>
      </c>
      <c r="B600" s="1">
        <v>11</v>
      </c>
      <c r="C600" s="2" t="s">
        <v>402</v>
      </c>
      <c r="D600" s="3" t="s">
        <v>292</v>
      </c>
      <c r="E600" s="6" t="s">
        <v>632</v>
      </c>
      <c r="F600" s="4">
        <f t="shared" si="225"/>
        <v>6.5</v>
      </c>
      <c r="G600" s="40"/>
      <c r="H600" s="4">
        <f t="shared" si="226"/>
        <v>6.5</v>
      </c>
      <c r="I600" s="3">
        <v>6.5</v>
      </c>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5" t="s">
        <v>62</v>
      </c>
      <c r="AK600" s="5"/>
      <c r="AL600" s="5" t="s">
        <v>43</v>
      </c>
      <c r="AM600" s="4">
        <v>6.5</v>
      </c>
      <c r="AN600" s="4">
        <f t="shared" si="227"/>
        <v>0</v>
      </c>
      <c r="AO600" s="5"/>
      <c r="AP600" s="6"/>
      <c r="AQ600" s="6"/>
      <c r="AR600" s="7"/>
    </row>
    <row r="601" spans="1:53" ht="15" customHeight="1">
      <c r="A601" s="1">
        <v>4</v>
      </c>
      <c r="B601" s="1">
        <v>13</v>
      </c>
      <c r="C601" s="2" t="s">
        <v>401</v>
      </c>
      <c r="D601" s="3" t="s">
        <v>262</v>
      </c>
      <c r="E601" s="6" t="s">
        <v>632</v>
      </c>
      <c r="F601" s="4">
        <f t="shared" si="225"/>
        <v>16.61</v>
      </c>
      <c r="G601" s="40"/>
      <c r="H601" s="4">
        <f t="shared" si="226"/>
        <v>16.61</v>
      </c>
      <c r="I601" s="3">
        <v>10.61</v>
      </c>
      <c r="J601" s="3"/>
      <c r="K601" s="3">
        <v>6</v>
      </c>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5" t="s">
        <v>119</v>
      </c>
      <c r="AK601" s="5"/>
      <c r="AL601" s="5" t="s">
        <v>43</v>
      </c>
      <c r="AM601" s="4">
        <v>16.61</v>
      </c>
      <c r="AN601" s="4">
        <f t="shared" si="227"/>
        <v>0</v>
      </c>
      <c r="AO601" s="5"/>
      <c r="AP601" s="6"/>
      <c r="AQ601" s="6" t="s">
        <v>714</v>
      </c>
      <c r="AR601" s="7"/>
    </row>
    <row r="602" spans="1:53" ht="13.5">
      <c r="A602" s="1">
        <v>5</v>
      </c>
      <c r="B602" s="1">
        <v>14</v>
      </c>
      <c r="C602" s="2" t="s">
        <v>716</v>
      </c>
      <c r="D602" s="3" t="s">
        <v>257</v>
      </c>
      <c r="E602" s="6" t="s">
        <v>632</v>
      </c>
      <c r="F602" s="4">
        <f t="shared" si="225"/>
        <v>3.2</v>
      </c>
      <c r="G602" s="40"/>
      <c r="H602" s="4">
        <f t="shared" si="226"/>
        <v>3.2</v>
      </c>
      <c r="I602" s="3">
        <v>3.2</v>
      </c>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5" t="s">
        <v>120</v>
      </c>
      <c r="AK602" s="5"/>
      <c r="AL602" s="5" t="s">
        <v>43</v>
      </c>
      <c r="AM602" s="4">
        <v>3.2</v>
      </c>
      <c r="AN602" s="4">
        <f t="shared" si="227"/>
        <v>0</v>
      </c>
      <c r="AO602" s="5"/>
      <c r="AP602" s="6"/>
      <c r="AQ602" s="6"/>
      <c r="AR602" s="7"/>
    </row>
    <row r="603" spans="1:53" ht="15" customHeight="1">
      <c r="A603" s="1">
        <v>6</v>
      </c>
      <c r="B603" s="1">
        <v>15</v>
      </c>
      <c r="C603" s="2" t="s">
        <v>401</v>
      </c>
      <c r="D603" s="3" t="s">
        <v>294</v>
      </c>
      <c r="E603" s="6" t="s">
        <v>632</v>
      </c>
      <c r="F603" s="4">
        <f t="shared" si="225"/>
        <v>14.16</v>
      </c>
      <c r="G603" s="40"/>
      <c r="H603" s="4">
        <f t="shared" si="226"/>
        <v>14.16</v>
      </c>
      <c r="I603" s="3">
        <v>5.48</v>
      </c>
      <c r="J603" s="3"/>
      <c r="K603" s="3">
        <v>8.68</v>
      </c>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5" t="s">
        <v>63</v>
      </c>
      <c r="AK603" s="5" t="s">
        <v>63</v>
      </c>
      <c r="AL603" s="5" t="s">
        <v>43</v>
      </c>
      <c r="AM603" s="4">
        <v>14.16</v>
      </c>
      <c r="AN603" s="4">
        <f t="shared" si="227"/>
        <v>0</v>
      </c>
      <c r="AO603" s="5"/>
      <c r="AP603" s="6"/>
      <c r="AQ603" s="20" t="s">
        <v>621</v>
      </c>
      <c r="AR603" s="20"/>
    </row>
    <row r="604" spans="1:53" ht="13.5">
      <c r="A604" s="1">
        <v>7</v>
      </c>
      <c r="B604" s="1">
        <v>16</v>
      </c>
      <c r="C604" s="2" t="s">
        <v>559</v>
      </c>
      <c r="D604" s="3" t="s">
        <v>301</v>
      </c>
      <c r="E604" s="6" t="s">
        <v>632</v>
      </c>
      <c r="F604" s="4">
        <f t="shared" si="225"/>
        <v>27.869999999999997</v>
      </c>
      <c r="G604" s="40"/>
      <c r="H604" s="4">
        <f t="shared" si="226"/>
        <v>27.869999999999997</v>
      </c>
      <c r="I604" s="3">
        <v>12.87</v>
      </c>
      <c r="J604" s="3"/>
      <c r="K604" s="3">
        <v>15</v>
      </c>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5" t="s">
        <v>42</v>
      </c>
      <c r="AK604" s="5"/>
      <c r="AL604" s="5" t="s">
        <v>43</v>
      </c>
      <c r="AM604" s="4">
        <v>27.87</v>
      </c>
      <c r="AN604" s="4">
        <f t="shared" si="227"/>
        <v>0</v>
      </c>
      <c r="AO604" s="5"/>
      <c r="AP604" s="6"/>
      <c r="AQ604" s="6"/>
      <c r="AR604" s="7"/>
    </row>
    <row r="605" spans="1:53" ht="13.5">
      <c r="A605" s="1">
        <v>8</v>
      </c>
      <c r="B605" s="1">
        <v>17</v>
      </c>
      <c r="C605" s="2" t="s">
        <v>403</v>
      </c>
      <c r="D605" s="3" t="s">
        <v>296</v>
      </c>
      <c r="E605" s="6" t="s">
        <v>632</v>
      </c>
      <c r="F605" s="4">
        <f t="shared" si="225"/>
        <v>27.919999999999998</v>
      </c>
      <c r="G605" s="40"/>
      <c r="H605" s="4">
        <f t="shared" si="226"/>
        <v>27.919999999999998</v>
      </c>
      <c r="I605" s="3">
        <v>25.02</v>
      </c>
      <c r="J605" s="3"/>
      <c r="K605" s="3">
        <v>2.9</v>
      </c>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5" t="s">
        <v>58</v>
      </c>
      <c r="AK605" s="5"/>
      <c r="AL605" s="5" t="s">
        <v>43</v>
      </c>
      <c r="AM605" s="4">
        <v>27.919999999999998</v>
      </c>
      <c r="AN605" s="4">
        <f t="shared" si="227"/>
        <v>0</v>
      </c>
      <c r="AO605" s="5"/>
      <c r="AP605" s="6"/>
      <c r="AQ605" s="6"/>
      <c r="AR605" s="7"/>
    </row>
    <row r="606" spans="1:53" ht="13.5">
      <c r="A606" s="1">
        <v>9</v>
      </c>
      <c r="B606" s="1">
        <v>19</v>
      </c>
      <c r="C606" s="2" t="s">
        <v>401</v>
      </c>
      <c r="D606" s="3" t="s">
        <v>297</v>
      </c>
      <c r="E606" s="6" t="s">
        <v>632</v>
      </c>
      <c r="F606" s="4">
        <f t="shared" si="225"/>
        <v>12.4</v>
      </c>
      <c r="G606" s="40"/>
      <c r="H606" s="4">
        <f t="shared" si="226"/>
        <v>12.4</v>
      </c>
      <c r="I606" s="3">
        <v>12.4</v>
      </c>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5" t="s">
        <v>63</v>
      </c>
      <c r="AK606" s="5"/>
      <c r="AL606" s="5" t="s">
        <v>43</v>
      </c>
      <c r="AM606" s="4">
        <v>12.4</v>
      </c>
      <c r="AN606" s="4">
        <f t="shared" si="227"/>
        <v>0</v>
      </c>
      <c r="AO606" s="5"/>
      <c r="AP606" s="6"/>
      <c r="AQ606" s="6"/>
      <c r="AR606" s="7"/>
    </row>
    <row r="607" spans="1:53" ht="13.5">
      <c r="A607" s="1">
        <v>10</v>
      </c>
      <c r="B607" s="1">
        <v>20</v>
      </c>
      <c r="C607" s="2" t="s">
        <v>404</v>
      </c>
      <c r="D607" s="3" t="s">
        <v>247</v>
      </c>
      <c r="E607" s="6" t="s">
        <v>632</v>
      </c>
      <c r="F607" s="4">
        <f t="shared" si="225"/>
        <v>26.299999999999997</v>
      </c>
      <c r="G607" s="40"/>
      <c r="H607" s="4">
        <f t="shared" si="226"/>
        <v>26.299999999999997</v>
      </c>
      <c r="I607" s="3">
        <v>20.74</v>
      </c>
      <c r="J607" s="3"/>
      <c r="K607" s="3">
        <v>3.38</v>
      </c>
      <c r="L607" s="3">
        <v>2.1800000000000002</v>
      </c>
      <c r="M607" s="3"/>
      <c r="N607" s="3"/>
      <c r="O607" s="3"/>
      <c r="P607" s="3"/>
      <c r="Q607" s="3"/>
      <c r="R607" s="3"/>
      <c r="S607" s="3"/>
      <c r="T607" s="3"/>
      <c r="U607" s="3"/>
      <c r="V607" s="3"/>
      <c r="W607" s="3"/>
      <c r="X607" s="3"/>
      <c r="Y607" s="3"/>
      <c r="Z607" s="3"/>
      <c r="AA607" s="3"/>
      <c r="AB607" s="3"/>
      <c r="AC607" s="3"/>
      <c r="AD607" s="3"/>
      <c r="AE607" s="3"/>
      <c r="AF607" s="3"/>
      <c r="AG607" s="3"/>
      <c r="AH607" s="3"/>
      <c r="AI607" s="3"/>
      <c r="AJ607" s="5" t="s">
        <v>58</v>
      </c>
      <c r="AK607" s="5"/>
      <c r="AL607" s="5" t="s">
        <v>43</v>
      </c>
      <c r="AM607" s="4">
        <v>26.3</v>
      </c>
      <c r="AN607" s="4">
        <f t="shared" si="227"/>
        <v>0</v>
      </c>
      <c r="AO607" s="5"/>
      <c r="AP607" s="6"/>
      <c r="AQ607" s="6"/>
      <c r="AR607" s="6"/>
    </row>
    <row r="608" spans="1:53" ht="13.5">
      <c r="A608" s="1">
        <v>11</v>
      </c>
      <c r="B608" s="1">
        <v>21</v>
      </c>
      <c r="C608" s="2" t="s">
        <v>402</v>
      </c>
      <c r="D608" s="3" t="s">
        <v>295</v>
      </c>
      <c r="E608" s="6" t="s">
        <v>632</v>
      </c>
      <c r="F608" s="4">
        <f t="shared" si="225"/>
        <v>4.5999999999999996</v>
      </c>
      <c r="G608" s="40"/>
      <c r="H608" s="4">
        <f t="shared" si="226"/>
        <v>4.5999999999999996</v>
      </c>
      <c r="I608" s="3">
        <v>4.5999999999999996</v>
      </c>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5" t="s">
        <v>62</v>
      </c>
      <c r="AK608" s="5" t="s">
        <v>63</v>
      </c>
      <c r="AL608" s="5" t="s">
        <v>43</v>
      </c>
      <c r="AM608" s="4">
        <v>4.5999999999999996</v>
      </c>
      <c r="AN608" s="4">
        <f t="shared" si="227"/>
        <v>0</v>
      </c>
      <c r="AO608" s="5"/>
      <c r="AP608" s="6"/>
      <c r="AQ608" s="6"/>
      <c r="AR608" s="7"/>
    </row>
    <row r="609" spans="1:53" s="14" customFormat="1" ht="13.5">
      <c r="A609" s="36">
        <v>25.2</v>
      </c>
      <c r="B609" s="36"/>
      <c r="C609" s="49" t="s">
        <v>725</v>
      </c>
      <c r="D609" s="48"/>
      <c r="E609" s="41"/>
      <c r="F609" s="40">
        <f>F610+F611</f>
        <v>42</v>
      </c>
      <c r="G609" s="40">
        <f t="shared" ref="G609:AN609" si="228">G610+G611</f>
        <v>0</v>
      </c>
      <c r="H609" s="40">
        <f t="shared" si="228"/>
        <v>42</v>
      </c>
      <c r="I609" s="40">
        <f t="shared" si="228"/>
        <v>11.299999999999999</v>
      </c>
      <c r="J609" s="40">
        <f t="shared" si="228"/>
        <v>0</v>
      </c>
      <c r="K609" s="40">
        <f t="shared" si="228"/>
        <v>15.3</v>
      </c>
      <c r="L609" s="40">
        <f t="shared" si="228"/>
        <v>15.3</v>
      </c>
      <c r="M609" s="40">
        <f t="shared" si="228"/>
        <v>0</v>
      </c>
      <c r="N609" s="40">
        <f t="shared" si="228"/>
        <v>0</v>
      </c>
      <c r="O609" s="40">
        <f t="shared" si="228"/>
        <v>0</v>
      </c>
      <c r="P609" s="40">
        <f t="shared" si="228"/>
        <v>0.1</v>
      </c>
      <c r="Q609" s="40">
        <f t="shared" si="228"/>
        <v>0</v>
      </c>
      <c r="R609" s="40">
        <f t="shared" si="228"/>
        <v>0</v>
      </c>
      <c r="S609" s="40">
        <f t="shared" si="228"/>
        <v>0</v>
      </c>
      <c r="T609" s="40">
        <f t="shared" si="228"/>
        <v>0</v>
      </c>
      <c r="U609" s="40">
        <f t="shared" si="228"/>
        <v>0</v>
      </c>
      <c r="V609" s="40">
        <f t="shared" si="228"/>
        <v>0</v>
      </c>
      <c r="W609" s="40">
        <f t="shared" si="228"/>
        <v>0</v>
      </c>
      <c r="X609" s="40">
        <f t="shared" si="228"/>
        <v>0</v>
      </c>
      <c r="Y609" s="40">
        <f t="shared" si="228"/>
        <v>0</v>
      </c>
      <c r="Z609" s="40">
        <f t="shared" si="228"/>
        <v>0</v>
      </c>
      <c r="AA609" s="40">
        <f t="shared" si="228"/>
        <v>0</v>
      </c>
      <c r="AB609" s="40">
        <f t="shared" si="228"/>
        <v>0</v>
      </c>
      <c r="AC609" s="40">
        <f t="shared" si="228"/>
        <v>0</v>
      </c>
      <c r="AD609" s="40">
        <f t="shared" si="228"/>
        <v>0</v>
      </c>
      <c r="AE609" s="40">
        <f t="shared" si="228"/>
        <v>0</v>
      </c>
      <c r="AF609" s="40">
        <f t="shared" si="228"/>
        <v>0</v>
      </c>
      <c r="AG609" s="40">
        <f t="shared" si="228"/>
        <v>0</v>
      </c>
      <c r="AH609" s="40">
        <f t="shared" si="228"/>
        <v>0</v>
      </c>
      <c r="AI609" s="40">
        <f t="shared" si="228"/>
        <v>0</v>
      </c>
      <c r="AJ609" s="40"/>
      <c r="AK609" s="40"/>
      <c r="AL609" s="40"/>
      <c r="AM609" s="40">
        <f t="shared" si="228"/>
        <v>40.4</v>
      </c>
      <c r="AN609" s="40">
        <f t="shared" si="228"/>
        <v>1.6000000000000014</v>
      </c>
      <c r="AO609" s="40"/>
      <c r="AP609" s="41"/>
      <c r="AQ609" s="41"/>
      <c r="AR609" s="13"/>
    </row>
    <row r="610" spans="1:53" ht="15" customHeight="1">
      <c r="A610" s="1">
        <v>1</v>
      </c>
      <c r="B610" s="1">
        <v>12</v>
      </c>
      <c r="C610" s="2" t="s">
        <v>771</v>
      </c>
      <c r="D610" s="3" t="s">
        <v>262</v>
      </c>
      <c r="E610" s="6" t="s">
        <v>632</v>
      </c>
      <c r="F610" s="4">
        <f>G610+H610</f>
        <v>9.7999999999999989</v>
      </c>
      <c r="G610" s="40"/>
      <c r="H610" s="4">
        <f>SUM(I610:AI610)</f>
        <v>9.7999999999999989</v>
      </c>
      <c r="I610" s="3">
        <v>9.6999999999999993</v>
      </c>
      <c r="J610" s="3"/>
      <c r="K610" s="3"/>
      <c r="L610" s="3"/>
      <c r="M610" s="3"/>
      <c r="N610" s="3"/>
      <c r="O610" s="3"/>
      <c r="P610" s="3">
        <v>0.1</v>
      </c>
      <c r="Q610" s="3"/>
      <c r="R610" s="3"/>
      <c r="S610" s="3"/>
      <c r="T610" s="3"/>
      <c r="U610" s="3"/>
      <c r="V610" s="3"/>
      <c r="W610" s="3"/>
      <c r="X610" s="3"/>
      <c r="Y610" s="3"/>
      <c r="Z610" s="3"/>
      <c r="AA610" s="3"/>
      <c r="AB610" s="3"/>
      <c r="AC610" s="3"/>
      <c r="AD610" s="3"/>
      <c r="AE610" s="3"/>
      <c r="AF610" s="3"/>
      <c r="AG610" s="3"/>
      <c r="AH610" s="3"/>
      <c r="AI610" s="3"/>
      <c r="AJ610" s="5" t="s">
        <v>44</v>
      </c>
      <c r="AK610" s="5"/>
      <c r="AL610" s="5" t="s">
        <v>692</v>
      </c>
      <c r="AM610" s="4">
        <v>9.7999999999999989</v>
      </c>
      <c r="AN610" s="4">
        <f>H610-AM610</f>
        <v>0</v>
      </c>
      <c r="AO610" s="5" t="s">
        <v>692</v>
      </c>
      <c r="AP610" s="6"/>
      <c r="AQ610" s="6" t="s">
        <v>571</v>
      </c>
      <c r="AR610" s="6"/>
      <c r="AS610" s="6" t="s">
        <v>269</v>
      </c>
    </row>
    <row r="611" spans="1:53" ht="15" customHeight="1">
      <c r="A611" s="1">
        <v>2</v>
      </c>
      <c r="B611" s="1">
        <v>18</v>
      </c>
      <c r="C611" s="2" t="s">
        <v>716</v>
      </c>
      <c r="D611" s="3" t="s">
        <v>298</v>
      </c>
      <c r="E611" s="6" t="s">
        <v>632</v>
      </c>
      <c r="F611" s="4">
        <f>G611+H611</f>
        <v>32.200000000000003</v>
      </c>
      <c r="G611" s="40"/>
      <c r="H611" s="4">
        <f>SUM(I611:AI611)</f>
        <v>32.200000000000003</v>
      </c>
      <c r="I611" s="3">
        <v>1.6</v>
      </c>
      <c r="J611" s="3"/>
      <c r="K611" s="3">
        <v>15.3</v>
      </c>
      <c r="L611" s="3">
        <v>15.3</v>
      </c>
      <c r="M611" s="3"/>
      <c r="N611" s="3"/>
      <c r="O611" s="3"/>
      <c r="P611" s="3"/>
      <c r="Q611" s="3"/>
      <c r="R611" s="3"/>
      <c r="S611" s="3"/>
      <c r="T611" s="3"/>
      <c r="U611" s="3"/>
      <c r="V611" s="3"/>
      <c r="W611" s="3"/>
      <c r="X611" s="3"/>
      <c r="Y611" s="3"/>
      <c r="Z611" s="3"/>
      <c r="AA611" s="3"/>
      <c r="AB611" s="3"/>
      <c r="AC611" s="3"/>
      <c r="AD611" s="3"/>
      <c r="AE611" s="3"/>
      <c r="AF611" s="3"/>
      <c r="AG611" s="3"/>
      <c r="AH611" s="3"/>
      <c r="AI611" s="3"/>
      <c r="AJ611" s="5" t="s">
        <v>58</v>
      </c>
      <c r="AK611" s="5"/>
      <c r="AL611" s="5" t="s">
        <v>715</v>
      </c>
      <c r="AM611" s="4">
        <v>30.6</v>
      </c>
      <c r="AN611" s="4">
        <f>H611-AM611</f>
        <v>1.6000000000000014</v>
      </c>
      <c r="AO611" s="5"/>
      <c r="AP611" s="6"/>
      <c r="AQ611" s="6"/>
      <c r="AR611" s="7"/>
    </row>
    <row r="612" spans="1:53" ht="15" customHeight="1">
      <c r="A612" s="1">
        <v>5</v>
      </c>
      <c r="B612" s="1">
        <v>14</v>
      </c>
      <c r="C612" s="2" t="s">
        <v>716</v>
      </c>
      <c r="D612" s="3" t="s">
        <v>257</v>
      </c>
      <c r="E612" s="6" t="s">
        <v>632</v>
      </c>
      <c r="F612" s="4">
        <f t="shared" ref="F612" si="229">G612+H612</f>
        <v>4.28</v>
      </c>
      <c r="G612" s="40"/>
      <c r="H612" s="4">
        <f t="shared" ref="H612" si="230">SUM(I612:AI612)</f>
        <v>4.28</v>
      </c>
      <c r="I612" s="3">
        <v>3.47</v>
      </c>
      <c r="J612" s="3"/>
      <c r="K612" s="3">
        <v>0.81</v>
      </c>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5" t="s">
        <v>120</v>
      </c>
      <c r="AK612" s="5"/>
      <c r="AL612" s="5" t="s">
        <v>766</v>
      </c>
      <c r="AM612" s="4">
        <v>7.72</v>
      </c>
      <c r="AN612" s="4">
        <f>H612-AM612</f>
        <v>-3.4399999999999995</v>
      </c>
      <c r="AO612" s="5" t="s">
        <v>766</v>
      </c>
      <c r="AP612" s="6"/>
      <c r="AQ612" s="6"/>
      <c r="AR612" s="20" t="s">
        <v>815</v>
      </c>
    </row>
    <row r="613" spans="1:53" s="14" customFormat="1" ht="15" customHeight="1">
      <c r="A613" s="36">
        <v>25.3</v>
      </c>
      <c r="B613" s="36"/>
      <c r="C613" s="49" t="s">
        <v>720</v>
      </c>
      <c r="D613" s="48"/>
      <c r="E613" s="41"/>
      <c r="F613" s="40">
        <f>F614</f>
        <v>0</v>
      </c>
      <c r="G613" s="40">
        <f>G614</f>
        <v>0</v>
      </c>
      <c r="H613" s="40">
        <f t="shared" ref="H613:AN613" si="231">H614</f>
        <v>0</v>
      </c>
      <c r="I613" s="40">
        <f t="shared" si="231"/>
        <v>0</v>
      </c>
      <c r="J613" s="40">
        <f t="shared" si="231"/>
        <v>0</v>
      </c>
      <c r="K613" s="40">
        <f t="shared" si="231"/>
        <v>0</v>
      </c>
      <c r="L613" s="40">
        <f t="shared" si="231"/>
        <v>0</v>
      </c>
      <c r="M613" s="40">
        <f t="shared" si="231"/>
        <v>0</v>
      </c>
      <c r="N613" s="40">
        <f t="shared" si="231"/>
        <v>0</v>
      </c>
      <c r="O613" s="40">
        <f t="shared" si="231"/>
        <v>0</v>
      </c>
      <c r="P613" s="40">
        <f t="shared" si="231"/>
        <v>0</v>
      </c>
      <c r="Q613" s="40">
        <f t="shared" si="231"/>
        <v>0</v>
      </c>
      <c r="R613" s="40">
        <f t="shared" si="231"/>
        <v>0</v>
      </c>
      <c r="S613" s="40">
        <f t="shared" si="231"/>
        <v>0</v>
      </c>
      <c r="T613" s="40">
        <f t="shared" si="231"/>
        <v>0</v>
      </c>
      <c r="U613" s="40">
        <f t="shared" si="231"/>
        <v>0</v>
      </c>
      <c r="V613" s="40">
        <f t="shared" si="231"/>
        <v>0</v>
      </c>
      <c r="W613" s="40">
        <f t="shared" si="231"/>
        <v>0</v>
      </c>
      <c r="X613" s="40">
        <f t="shared" si="231"/>
        <v>0</v>
      </c>
      <c r="Y613" s="40">
        <f t="shared" si="231"/>
        <v>0</v>
      </c>
      <c r="Z613" s="40">
        <f t="shared" si="231"/>
        <v>0</v>
      </c>
      <c r="AA613" s="40">
        <f t="shared" si="231"/>
        <v>0</v>
      </c>
      <c r="AB613" s="40">
        <f t="shared" si="231"/>
        <v>0</v>
      </c>
      <c r="AC613" s="40">
        <f t="shared" si="231"/>
        <v>0</v>
      </c>
      <c r="AD613" s="40">
        <f t="shared" si="231"/>
        <v>0</v>
      </c>
      <c r="AE613" s="40">
        <f t="shared" si="231"/>
        <v>0</v>
      </c>
      <c r="AF613" s="40">
        <f t="shared" si="231"/>
        <v>0</v>
      </c>
      <c r="AG613" s="40">
        <f t="shared" si="231"/>
        <v>0</v>
      </c>
      <c r="AH613" s="40">
        <f t="shared" si="231"/>
        <v>0</v>
      </c>
      <c r="AI613" s="40">
        <f t="shared" si="231"/>
        <v>0</v>
      </c>
      <c r="AJ613" s="40"/>
      <c r="AK613" s="40"/>
      <c r="AL613" s="40"/>
      <c r="AM613" s="40">
        <f t="shared" si="231"/>
        <v>3.16</v>
      </c>
      <c r="AN613" s="40">
        <f t="shared" si="231"/>
        <v>-3.16</v>
      </c>
      <c r="AO613" s="40"/>
      <c r="AP613" s="41"/>
      <c r="AQ613" s="41"/>
      <c r="AR613" s="13"/>
    </row>
    <row r="614" spans="1:53" ht="26.25" customHeight="1">
      <c r="A614" s="1">
        <v>1</v>
      </c>
      <c r="B614" s="1"/>
      <c r="C614" s="2" t="s">
        <v>716</v>
      </c>
      <c r="D614" s="3" t="s">
        <v>298</v>
      </c>
      <c r="E614" s="6" t="s">
        <v>632</v>
      </c>
      <c r="F614" s="4"/>
      <c r="G614" s="40"/>
      <c r="H614" s="4"/>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5"/>
      <c r="AK614" s="5"/>
      <c r="AL614" s="5" t="s">
        <v>792</v>
      </c>
      <c r="AM614" s="4">
        <v>3.16</v>
      </c>
      <c r="AN614" s="4">
        <f>H614-AM614</f>
        <v>-3.16</v>
      </c>
      <c r="AO614" s="5" t="s">
        <v>801</v>
      </c>
      <c r="AP614" s="6"/>
      <c r="AQ614" s="6" t="s">
        <v>717</v>
      </c>
      <c r="AR614" s="7"/>
    </row>
    <row r="615" spans="1:53" s="47" customFormat="1" ht="13.5">
      <c r="A615" s="86" t="s">
        <v>830</v>
      </c>
      <c r="B615" s="86"/>
      <c r="C615" s="38" t="s">
        <v>710</v>
      </c>
      <c r="D615" s="84"/>
      <c r="E615" s="81"/>
      <c r="F615" s="83">
        <f>F616</f>
        <v>69.099999999999994</v>
      </c>
      <c r="G615" s="83">
        <f t="shared" ref="G615:AN615" si="232">G616</f>
        <v>0</v>
      </c>
      <c r="H615" s="83">
        <f t="shared" si="232"/>
        <v>149.69999999999999</v>
      </c>
      <c r="I615" s="83">
        <f t="shared" si="232"/>
        <v>142.46</v>
      </c>
      <c r="J615" s="83">
        <f t="shared" si="232"/>
        <v>0</v>
      </c>
      <c r="K615" s="83">
        <f t="shared" si="232"/>
        <v>7.24</v>
      </c>
      <c r="L615" s="83">
        <f t="shared" si="232"/>
        <v>0</v>
      </c>
      <c r="M615" s="83">
        <f t="shared" si="232"/>
        <v>0</v>
      </c>
      <c r="N615" s="83">
        <f t="shared" si="232"/>
        <v>0</v>
      </c>
      <c r="O615" s="83">
        <f t="shared" si="232"/>
        <v>0</v>
      </c>
      <c r="P615" s="83">
        <f t="shared" si="232"/>
        <v>0</v>
      </c>
      <c r="Q615" s="83">
        <f t="shared" si="232"/>
        <v>0</v>
      </c>
      <c r="R615" s="83">
        <f t="shared" si="232"/>
        <v>0</v>
      </c>
      <c r="S615" s="83">
        <f t="shared" si="232"/>
        <v>0</v>
      </c>
      <c r="T615" s="83">
        <f t="shared" si="232"/>
        <v>0</v>
      </c>
      <c r="U615" s="83">
        <f t="shared" si="232"/>
        <v>0</v>
      </c>
      <c r="V615" s="83">
        <f t="shared" si="232"/>
        <v>0</v>
      </c>
      <c r="W615" s="83">
        <f t="shared" si="232"/>
        <v>0</v>
      </c>
      <c r="X615" s="83">
        <f t="shared" si="232"/>
        <v>0</v>
      </c>
      <c r="Y615" s="83">
        <f t="shared" si="232"/>
        <v>0</v>
      </c>
      <c r="Z615" s="83">
        <f t="shared" si="232"/>
        <v>0</v>
      </c>
      <c r="AA615" s="83">
        <f t="shared" si="232"/>
        <v>0</v>
      </c>
      <c r="AB615" s="83">
        <f t="shared" si="232"/>
        <v>0</v>
      </c>
      <c r="AC615" s="83">
        <f t="shared" si="232"/>
        <v>0</v>
      </c>
      <c r="AD615" s="83">
        <f t="shared" si="232"/>
        <v>0</v>
      </c>
      <c r="AE615" s="83">
        <f t="shared" si="232"/>
        <v>0</v>
      </c>
      <c r="AF615" s="83">
        <f t="shared" si="232"/>
        <v>0</v>
      </c>
      <c r="AG615" s="83">
        <f t="shared" si="232"/>
        <v>0</v>
      </c>
      <c r="AH615" s="83">
        <f t="shared" si="232"/>
        <v>0</v>
      </c>
      <c r="AI615" s="83">
        <f t="shared" si="232"/>
        <v>0</v>
      </c>
      <c r="AJ615" s="83"/>
      <c r="AK615" s="83"/>
      <c r="AL615" s="83"/>
      <c r="AM615" s="83">
        <f t="shared" si="232"/>
        <v>159.69999999999999</v>
      </c>
      <c r="AN615" s="83">
        <f t="shared" si="232"/>
        <v>-10</v>
      </c>
      <c r="AO615" s="83"/>
      <c r="AP615" s="81"/>
      <c r="AQ615" s="81"/>
      <c r="AR615" s="7"/>
    </row>
    <row r="616" spans="1:53" s="14" customFormat="1" ht="15" customHeight="1">
      <c r="A616" s="36">
        <v>27.1</v>
      </c>
      <c r="B616" s="36"/>
      <c r="C616" s="49" t="s">
        <v>711</v>
      </c>
      <c r="D616" s="48"/>
      <c r="E616" s="41"/>
      <c r="F616" s="40">
        <f t="shared" ref="F616:G616" si="233">SUM(F617:F620)</f>
        <v>69.099999999999994</v>
      </c>
      <c r="G616" s="40">
        <f t="shared" si="233"/>
        <v>0</v>
      </c>
      <c r="H616" s="40">
        <f>SUM(H617:H622)</f>
        <v>149.69999999999999</v>
      </c>
      <c r="I616" s="40">
        <f t="shared" ref="I616:AI616" si="234">SUM(I617:I622)</f>
        <v>142.46</v>
      </c>
      <c r="J616" s="40">
        <f t="shared" si="234"/>
        <v>0</v>
      </c>
      <c r="K616" s="40">
        <f t="shared" si="234"/>
        <v>7.24</v>
      </c>
      <c r="L616" s="40">
        <f t="shared" si="234"/>
        <v>0</v>
      </c>
      <c r="M616" s="40">
        <f t="shared" si="234"/>
        <v>0</v>
      </c>
      <c r="N616" s="40">
        <f t="shared" si="234"/>
        <v>0</v>
      </c>
      <c r="O616" s="40">
        <f t="shared" si="234"/>
        <v>0</v>
      </c>
      <c r="P616" s="40">
        <f t="shared" si="234"/>
        <v>0</v>
      </c>
      <c r="Q616" s="40">
        <f t="shared" si="234"/>
        <v>0</v>
      </c>
      <c r="R616" s="40">
        <f t="shared" si="234"/>
        <v>0</v>
      </c>
      <c r="S616" s="40">
        <f t="shared" si="234"/>
        <v>0</v>
      </c>
      <c r="T616" s="40">
        <f t="shared" si="234"/>
        <v>0</v>
      </c>
      <c r="U616" s="40">
        <f t="shared" si="234"/>
        <v>0</v>
      </c>
      <c r="V616" s="40">
        <f t="shared" si="234"/>
        <v>0</v>
      </c>
      <c r="W616" s="40">
        <f t="shared" si="234"/>
        <v>0</v>
      </c>
      <c r="X616" s="40">
        <f t="shared" si="234"/>
        <v>0</v>
      </c>
      <c r="Y616" s="40">
        <f t="shared" si="234"/>
        <v>0</v>
      </c>
      <c r="Z616" s="40">
        <f t="shared" si="234"/>
        <v>0</v>
      </c>
      <c r="AA616" s="40">
        <f t="shared" si="234"/>
        <v>0</v>
      </c>
      <c r="AB616" s="40">
        <f t="shared" si="234"/>
        <v>0</v>
      </c>
      <c r="AC616" s="40">
        <f t="shared" si="234"/>
        <v>0</v>
      </c>
      <c r="AD616" s="40">
        <f t="shared" si="234"/>
        <v>0</v>
      </c>
      <c r="AE616" s="40">
        <f t="shared" si="234"/>
        <v>0</v>
      </c>
      <c r="AF616" s="40">
        <f t="shared" si="234"/>
        <v>0</v>
      </c>
      <c r="AG616" s="40">
        <f t="shared" si="234"/>
        <v>0</v>
      </c>
      <c r="AH616" s="40">
        <f t="shared" si="234"/>
        <v>0</v>
      </c>
      <c r="AI616" s="40">
        <f t="shared" si="234"/>
        <v>0</v>
      </c>
      <c r="AJ616" s="40">
        <f>SUM(AJ617:AJ622)</f>
        <v>0</v>
      </c>
      <c r="AK616" s="40">
        <f t="shared" ref="AK616" si="235">SUM(AK617:AK622)</f>
        <v>0</v>
      </c>
      <c r="AL616" s="40">
        <f t="shared" ref="AL616" si="236">SUM(AL617:AL622)</f>
        <v>0</v>
      </c>
      <c r="AM616" s="40">
        <f>SUM(AM617:AM622)</f>
        <v>159.69999999999999</v>
      </c>
      <c r="AN616" s="40">
        <f>SUM(AN617:AN622)</f>
        <v>-10</v>
      </c>
      <c r="AO616" s="40">
        <f t="shared" ref="AO616" si="237">SUM(AO617:AO622)</f>
        <v>0</v>
      </c>
      <c r="AP616" s="41"/>
      <c r="AQ616" s="41"/>
      <c r="AR616" s="13"/>
    </row>
    <row r="617" spans="1:53" ht="13.5">
      <c r="A617" s="1">
        <v>1</v>
      </c>
      <c r="B617" s="1"/>
      <c r="C617" s="2" t="s">
        <v>710</v>
      </c>
      <c r="D617" s="3" t="s">
        <v>297</v>
      </c>
      <c r="E617" s="6" t="s">
        <v>118</v>
      </c>
      <c r="F617" s="4">
        <f t="shared" ref="F617:F620" si="238">G617+H617</f>
        <v>1.1000000000000001</v>
      </c>
      <c r="G617" s="40"/>
      <c r="H617" s="4">
        <f t="shared" ref="H617:H620" si="239">SUM(I617:AI617)</f>
        <v>1.1000000000000001</v>
      </c>
      <c r="I617" s="3">
        <v>1.1000000000000001</v>
      </c>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5"/>
      <c r="AK617" s="5"/>
      <c r="AL617" s="5" t="s">
        <v>43</v>
      </c>
      <c r="AM617" s="4">
        <v>1.1000000000000001</v>
      </c>
      <c r="AN617" s="4"/>
      <c r="AO617" s="5"/>
      <c r="AP617" s="6"/>
      <c r="AQ617" s="6"/>
      <c r="AR617" s="7"/>
    </row>
    <row r="618" spans="1:53" ht="18.75" customHeight="1">
      <c r="A618" s="1">
        <v>2</v>
      </c>
      <c r="B618" s="1">
        <v>4</v>
      </c>
      <c r="C618" s="2" t="s">
        <v>400</v>
      </c>
      <c r="D618" s="3" t="s">
        <v>300</v>
      </c>
      <c r="E618" s="6" t="s">
        <v>118</v>
      </c>
      <c r="F618" s="4">
        <f t="shared" si="238"/>
        <v>16</v>
      </c>
      <c r="G618" s="4"/>
      <c r="H618" s="4">
        <f t="shared" si="239"/>
        <v>16</v>
      </c>
      <c r="I618" s="3">
        <v>8.76</v>
      </c>
      <c r="J618" s="3"/>
      <c r="K618" s="3">
        <v>7.24</v>
      </c>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5" t="s">
        <v>46</v>
      </c>
      <c r="AK618" s="5"/>
      <c r="AL618" s="5" t="s">
        <v>43</v>
      </c>
      <c r="AM618" s="4">
        <v>16</v>
      </c>
      <c r="AN618" s="4">
        <f>H618-AM618</f>
        <v>0</v>
      </c>
      <c r="AO618" s="5"/>
      <c r="AP618" s="6"/>
      <c r="AQ618" s="20" t="s">
        <v>650</v>
      </c>
      <c r="AR618" s="20"/>
      <c r="BA618" s="16"/>
    </row>
    <row r="619" spans="1:53" ht="19.5" customHeight="1">
      <c r="A619" s="1">
        <v>3</v>
      </c>
      <c r="B619" s="1">
        <v>5</v>
      </c>
      <c r="C619" s="2" t="s">
        <v>400</v>
      </c>
      <c r="D619" s="3" t="s">
        <v>293</v>
      </c>
      <c r="E619" s="6" t="s">
        <v>118</v>
      </c>
      <c r="F619" s="4">
        <f t="shared" si="238"/>
        <v>30</v>
      </c>
      <c r="G619" s="4"/>
      <c r="H619" s="4">
        <f t="shared" si="239"/>
        <v>30</v>
      </c>
      <c r="I619" s="3">
        <f>37.4-7.4</f>
        <v>30</v>
      </c>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5" t="s">
        <v>204</v>
      </c>
      <c r="AK619" s="5"/>
      <c r="AL619" s="5" t="s">
        <v>43</v>
      </c>
      <c r="AM619" s="4">
        <v>30</v>
      </c>
      <c r="AN619" s="4">
        <f>H619-AM619</f>
        <v>0</v>
      </c>
      <c r="AO619" s="5"/>
      <c r="AP619" s="6"/>
      <c r="AQ619" s="20" t="s">
        <v>650</v>
      </c>
      <c r="AR619" s="20"/>
    </row>
    <row r="620" spans="1:53" ht="18.75" customHeight="1">
      <c r="A620" s="1">
        <v>5</v>
      </c>
      <c r="B620" s="1">
        <v>7</v>
      </c>
      <c r="C620" s="2" t="s">
        <v>400</v>
      </c>
      <c r="D620" s="3" t="s">
        <v>301</v>
      </c>
      <c r="E620" s="6" t="s">
        <v>118</v>
      </c>
      <c r="F620" s="4">
        <f t="shared" si="238"/>
        <v>22</v>
      </c>
      <c r="G620" s="4"/>
      <c r="H620" s="4">
        <f t="shared" si="239"/>
        <v>22</v>
      </c>
      <c r="I620" s="3">
        <v>22</v>
      </c>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5" t="s">
        <v>344</v>
      </c>
      <c r="AK620" s="5"/>
      <c r="AL620" s="5" t="s">
        <v>43</v>
      </c>
      <c r="AM620" s="4">
        <v>22</v>
      </c>
      <c r="AN620" s="4">
        <f>H620-AM620</f>
        <v>0</v>
      </c>
      <c r="AO620" s="5"/>
      <c r="AP620" s="6"/>
      <c r="AQ620" s="20" t="s">
        <v>650</v>
      </c>
      <c r="AR620" s="20"/>
    </row>
    <row r="621" spans="1:53" ht="51" customHeight="1">
      <c r="A621" s="1">
        <v>4</v>
      </c>
      <c r="B621" s="1">
        <v>6</v>
      </c>
      <c r="C621" s="2" t="s">
        <v>400</v>
      </c>
      <c r="D621" s="3" t="s">
        <v>295</v>
      </c>
      <c r="E621" s="6" t="s">
        <v>118</v>
      </c>
      <c r="F621" s="4">
        <f>G621+H621</f>
        <v>73</v>
      </c>
      <c r="G621" s="4"/>
      <c r="H621" s="4">
        <f>SUM(I621:AI621)</f>
        <v>73</v>
      </c>
      <c r="I621" s="3">
        <v>73</v>
      </c>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5" t="s">
        <v>343</v>
      </c>
      <c r="AK621" s="5"/>
      <c r="AL621" s="5" t="s">
        <v>793</v>
      </c>
      <c r="AM621" s="4">
        <v>83</v>
      </c>
      <c r="AN621" s="4">
        <f>H621-AM621</f>
        <v>-10</v>
      </c>
      <c r="AO621" s="5" t="s">
        <v>793</v>
      </c>
      <c r="AP621" s="6"/>
      <c r="AQ621" s="6" t="s">
        <v>650</v>
      </c>
      <c r="AR621" s="20"/>
    </row>
    <row r="622" spans="1:53" ht="15" customHeight="1">
      <c r="A622" s="1">
        <v>12</v>
      </c>
      <c r="B622" s="1">
        <v>8</v>
      </c>
      <c r="C622" s="2" t="s">
        <v>400</v>
      </c>
      <c r="D622" s="3" t="s">
        <v>7</v>
      </c>
      <c r="E622" s="6" t="s">
        <v>118</v>
      </c>
      <c r="F622" s="4">
        <f>G622+H622</f>
        <v>7.6</v>
      </c>
      <c r="G622" s="4"/>
      <c r="H622" s="4">
        <f>SUM(I622:AI622)</f>
        <v>7.6</v>
      </c>
      <c r="I622" s="3">
        <v>7.6</v>
      </c>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5" t="s">
        <v>345</v>
      </c>
      <c r="AK622" s="5"/>
      <c r="AL622" s="5" t="s">
        <v>43</v>
      </c>
      <c r="AM622" s="4">
        <v>7.6</v>
      </c>
      <c r="AN622" s="4">
        <f>H622-AM622</f>
        <v>0</v>
      </c>
      <c r="AO622" s="5"/>
      <c r="AP622" s="6"/>
      <c r="AQ622" s="20" t="s">
        <v>772</v>
      </c>
      <c r="AR622" s="20"/>
      <c r="AS622" s="107" t="s">
        <v>802</v>
      </c>
    </row>
    <row r="623" spans="1:53" s="47" customFormat="1" ht="15" customHeight="1">
      <c r="A623" s="86" t="s">
        <v>831</v>
      </c>
      <c r="B623" s="86"/>
      <c r="C623" s="35" t="s">
        <v>341</v>
      </c>
      <c r="D623" s="84"/>
      <c r="E623" s="84"/>
      <c r="F623" s="83">
        <f>F625</f>
        <v>30</v>
      </c>
      <c r="G623" s="83">
        <f t="shared" ref="G623:AN623" si="240">G625</f>
        <v>0</v>
      </c>
      <c r="H623" s="83">
        <f t="shared" si="240"/>
        <v>30</v>
      </c>
      <c r="I623" s="83">
        <f t="shared" si="240"/>
        <v>30</v>
      </c>
      <c r="J623" s="83">
        <f t="shared" si="240"/>
        <v>0</v>
      </c>
      <c r="K623" s="83">
        <f t="shared" si="240"/>
        <v>0</v>
      </c>
      <c r="L623" s="83">
        <f t="shared" si="240"/>
        <v>0</v>
      </c>
      <c r="M623" s="83">
        <f t="shared" si="240"/>
        <v>0</v>
      </c>
      <c r="N623" s="83">
        <f t="shared" si="240"/>
        <v>0</v>
      </c>
      <c r="O623" s="83">
        <f t="shared" si="240"/>
        <v>0</v>
      </c>
      <c r="P623" s="83">
        <f t="shared" si="240"/>
        <v>0</v>
      </c>
      <c r="Q623" s="83">
        <f t="shared" si="240"/>
        <v>0</v>
      </c>
      <c r="R623" s="83">
        <f t="shared" si="240"/>
        <v>0</v>
      </c>
      <c r="S623" s="83">
        <f t="shared" si="240"/>
        <v>0</v>
      </c>
      <c r="T623" s="83">
        <f t="shared" si="240"/>
        <v>0</v>
      </c>
      <c r="U623" s="83">
        <f t="shared" si="240"/>
        <v>0</v>
      </c>
      <c r="V623" s="83">
        <f t="shared" si="240"/>
        <v>0</v>
      </c>
      <c r="W623" s="83">
        <f t="shared" si="240"/>
        <v>0</v>
      </c>
      <c r="X623" s="83">
        <f t="shared" si="240"/>
        <v>0</v>
      </c>
      <c r="Y623" s="83">
        <f t="shared" si="240"/>
        <v>0</v>
      </c>
      <c r="Z623" s="83">
        <f t="shared" si="240"/>
        <v>0</v>
      </c>
      <c r="AA623" s="83">
        <f t="shared" si="240"/>
        <v>0</v>
      </c>
      <c r="AB623" s="83">
        <f t="shared" si="240"/>
        <v>0</v>
      </c>
      <c r="AC623" s="83">
        <f t="shared" si="240"/>
        <v>0</v>
      </c>
      <c r="AD623" s="83">
        <f t="shared" si="240"/>
        <v>0</v>
      </c>
      <c r="AE623" s="83">
        <f t="shared" si="240"/>
        <v>0</v>
      </c>
      <c r="AF623" s="83">
        <f t="shared" si="240"/>
        <v>0</v>
      </c>
      <c r="AG623" s="83">
        <f t="shared" si="240"/>
        <v>0</v>
      </c>
      <c r="AH623" s="83">
        <f t="shared" si="240"/>
        <v>0</v>
      </c>
      <c r="AI623" s="83">
        <f t="shared" si="240"/>
        <v>0</v>
      </c>
      <c r="AJ623" s="83" t="str">
        <f t="shared" si="240"/>
        <v>2022-2025</v>
      </c>
      <c r="AK623" s="83">
        <f t="shared" si="240"/>
        <v>0</v>
      </c>
      <c r="AL623" s="83">
        <f t="shared" si="240"/>
        <v>0</v>
      </c>
      <c r="AM623" s="83">
        <f t="shared" si="240"/>
        <v>30</v>
      </c>
      <c r="AN623" s="83">
        <f t="shared" si="240"/>
        <v>0</v>
      </c>
      <c r="AO623" s="83"/>
      <c r="AP623" s="81"/>
      <c r="AQ623" s="81"/>
      <c r="AR623" s="7"/>
    </row>
    <row r="624" spans="1:53" s="14" customFormat="1" ht="15" customHeight="1">
      <c r="A624" s="36">
        <v>28.1</v>
      </c>
      <c r="B624" s="36"/>
      <c r="C624" s="49" t="s">
        <v>720</v>
      </c>
      <c r="D624" s="48"/>
      <c r="E624" s="41"/>
      <c r="F624" s="40">
        <f>F625</f>
        <v>30</v>
      </c>
      <c r="G624" s="40">
        <f>G625</f>
        <v>0</v>
      </c>
      <c r="H624" s="40">
        <f t="shared" ref="H624:AN624" si="241">H625</f>
        <v>30</v>
      </c>
      <c r="I624" s="40">
        <f t="shared" si="241"/>
        <v>30</v>
      </c>
      <c r="J624" s="40">
        <f t="shared" si="241"/>
        <v>0</v>
      </c>
      <c r="K624" s="40">
        <f t="shared" si="241"/>
        <v>0</v>
      </c>
      <c r="L624" s="40">
        <f t="shared" si="241"/>
        <v>0</v>
      </c>
      <c r="M624" s="40">
        <f t="shared" si="241"/>
        <v>0</v>
      </c>
      <c r="N624" s="40">
        <f t="shared" si="241"/>
        <v>0</v>
      </c>
      <c r="O624" s="40">
        <f t="shared" si="241"/>
        <v>0</v>
      </c>
      <c r="P624" s="40">
        <f t="shared" si="241"/>
        <v>0</v>
      </c>
      <c r="Q624" s="40">
        <f t="shared" si="241"/>
        <v>0</v>
      </c>
      <c r="R624" s="40">
        <f t="shared" si="241"/>
        <v>0</v>
      </c>
      <c r="S624" s="40">
        <f t="shared" si="241"/>
        <v>0</v>
      </c>
      <c r="T624" s="40">
        <f t="shared" si="241"/>
        <v>0</v>
      </c>
      <c r="U624" s="40">
        <f t="shared" si="241"/>
        <v>0</v>
      </c>
      <c r="V624" s="40">
        <f t="shared" si="241"/>
        <v>0</v>
      </c>
      <c r="W624" s="40">
        <f t="shared" si="241"/>
        <v>0</v>
      </c>
      <c r="X624" s="40">
        <f t="shared" si="241"/>
        <v>0</v>
      </c>
      <c r="Y624" s="40">
        <f t="shared" si="241"/>
        <v>0</v>
      </c>
      <c r="Z624" s="40">
        <f t="shared" si="241"/>
        <v>0</v>
      </c>
      <c r="AA624" s="40">
        <f t="shared" si="241"/>
        <v>0</v>
      </c>
      <c r="AB624" s="40">
        <f t="shared" si="241"/>
        <v>0</v>
      </c>
      <c r="AC624" s="40">
        <f t="shared" si="241"/>
        <v>0</v>
      </c>
      <c r="AD624" s="40">
        <f t="shared" si="241"/>
        <v>0</v>
      </c>
      <c r="AE624" s="40">
        <f t="shared" si="241"/>
        <v>0</v>
      </c>
      <c r="AF624" s="40">
        <f t="shared" si="241"/>
        <v>0</v>
      </c>
      <c r="AG624" s="40">
        <f t="shared" si="241"/>
        <v>0</v>
      </c>
      <c r="AH624" s="40">
        <f t="shared" si="241"/>
        <v>0</v>
      </c>
      <c r="AI624" s="40">
        <f t="shared" si="241"/>
        <v>0</v>
      </c>
      <c r="AJ624" s="40"/>
      <c r="AK624" s="40"/>
      <c r="AL624" s="40"/>
      <c r="AM624" s="40">
        <f t="shared" si="241"/>
        <v>30</v>
      </c>
      <c r="AN624" s="40">
        <f t="shared" si="241"/>
        <v>0</v>
      </c>
      <c r="AO624" s="40"/>
      <c r="AP624" s="41"/>
      <c r="AQ624" s="41"/>
      <c r="AR624" s="13"/>
    </row>
    <row r="625" spans="1:44" s="47" customFormat="1" ht="15" customHeight="1">
      <c r="A625" s="1">
        <v>1</v>
      </c>
      <c r="B625" s="55"/>
      <c r="C625" s="2" t="s">
        <v>341</v>
      </c>
      <c r="D625" s="3" t="s">
        <v>329</v>
      </c>
      <c r="E625" s="84"/>
      <c r="F625" s="4">
        <f>G625+H625</f>
        <v>30</v>
      </c>
      <c r="G625" s="4"/>
      <c r="H625" s="4">
        <f>SUM(I625:AI625)</f>
        <v>30</v>
      </c>
      <c r="I625" s="3">
        <v>30</v>
      </c>
      <c r="J625" s="84"/>
      <c r="K625" s="84"/>
      <c r="L625" s="84"/>
      <c r="M625" s="84"/>
      <c r="N625" s="84"/>
      <c r="O625" s="84"/>
      <c r="P625" s="84"/>
      <c r="Q625" s="84"/>
      <c r="R625" s="84"/>
      <c r="S625" s="84"/>
      <c r="T625" s="84"/>
      <c r="U625" s="84"/>
      <c r="V625" s="84"/>
      <c r="W625" s="84"/>
      <c r="X625" s="84"/>
      <c r="Y625" s="84"/>
      <c r="Z625" s="84"/>
      <c r="AA625" s="84"/>
      <c r="AB625" s="84"/>
      <c r="AC625" s="84"/>
      <c r="AD625" s="84"/>
      <c r="AE625" s="84"/>
      <c r="AF625" s="84"/>
      <c r="AG625" s="84"/>
      <c r="AH625" s="84"/>
      <c r="AI625" s="84"/>
      <c r="AJ625" s="5" t="s">
        <v>46</v>
      </c>
      <c r="AK625" s="5"/>
      <c r="AL625" s="5"/>
      <c r="AM625" s="4">
        <v>30</v>
      </c>
      <c r="AN625" s="4">
        <f>H625-AM625</f>
        <v>0</v>
      </c>
      <c r="AO625" s="5" t="s">
        <v>829</v>
      </c>
      <c r="AP625" s="81"/>
      <c r="AQ625" s="81" t="s">
        <v>364</v>
      </c>
      <c r="AR625" s="7"/>
    </row>
    <row r="627" spans="1:44">
      <c r="J627" s="71"/>
    </row>
    <row r="638" spans="1:44">
      <c r="A638" s="8"/>
      <c r="B638" s="8"/>
      <c r="C638" s="8"/>
      <c r="F638" s="8"/>
      <c r="G638" s="8"/>
      <c r="H638" s="8"/>
      <c r="I638" s="8"/>
      <c r="AJ638" s="8"/>
      <c r="AK638" s="8"/>
      <c r="AL638" s="8"/>
      <c r="AM638" s="8"/>
      <c r="AN638" s="8"/>
      <c r="AO638" s="8"/>
      <c r="AQ638" s="8"/>
      <c r="AR638" s="8"/>
    </row>
    <row r="639" spans="1:44">
      <c r="A639" s="8"/>
      <c r="B639" s="8"/>
      <c r="C639" s="8"/>
      <c r="F639" s="8"/>
      <c r="G639" s="8"/>
      <c r="H639" s="8"/>
      <c r="I639" s="8"/>
      <c r="AJ639" s="8"/>
      <c r="AK639" s="8"/>
      <c r="AL639" s="8"/>
      <c r="AM639" s="8"/>
      <c r="AN639" s="8"/>
      <c r="AO639" s="8"/>
      <c r="AQ639" s="8"/>
      <c r="AR639" s="8"/>
    </row>
  </sheetData>
  <autoFilter ref="A7:BA625"/>
  <mergeCells count="38">
    <mergeCell ref="B65:B67"/>
    <mergeCell ref="AQ65:AQ67"/>
    <mergeCell ref="AQ517:AQ518"/>
    <mergeCell ref="I5:AI5"/>
    <mergeCell ref="AQ4:AQ6"/>
    <mergeCell ref="AK4:AK6"/>
    <mergeCell ref="AM4:AM6"/>
    <mergeCell ref="AN4:AN6"/>
    <mergeCell ref="AC321:AI321"/>
    <mergeCell ref="S156:W156"/>
    <mergeCell ref="AL4:AL6"/>
    <mergeCell ref="AA503:AH503"/>
    <mergeCell ref="AP4:AP6"/>
    <mergeCell ref="A1:AR1"/>
    <mergeCell ref="A2:AR2"/>
    <mergeCell ref="A4:A6"/>
    <mergeCell ref="C4:C6"/>
    <mergeCell ref="D4:D6"/>
    <mergeCell ref="E4:E6"/>
    <mergeCell ref="F4:F6"/>
    <mergeCell ref="G4:G6"/>
    <mergeCell ref="H4:AI4"/>
    <mergeCell ref="AJ4:AJ6"/>
    <mergeCell ref="AR4:AR6"/>
    <mergeCell ref="H5:H6"/>
    <mergeCell ref="AO4:AO6"/>
    <mergeCell ref="AO62:AO63"/>
    <mergeCell ref="AR551:AR552"/>
    <mergeCell ref="Q550:X550"/>
    <mergeCell ref="AR525:AR526"/>
    <mergeCell ref="AQ541:AQ542"/>
    <mergeCell ref="AR541:AR542"/>
    <mergeCell ref="AQ546:AQ548"/>
    <mergeCell ref="AR546:AR548"/>
    <mergeCell ref="AL541:AL542"/>
    <mergeCell ref="AQ551:AQ552"/>
    <mergeCell ref="AQ525:AQ526"/>
    <mergeCell ref="AL525:AL526"/>
  </mergeCells>
  <pageMargins left="0.7" right="0.2" top="0.25" bottom="0.2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 điều chỉnh(Mã TT102) </vt:lpstr>
      <vt:lpstr>'DM điều chỉnh(Mã TT102)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dc:creator>
  <cp:lastModifiedBy>TT</cp:lastModifiedBy>
  <cp:lastPrinted>2024-11-04T07:27:54Z</cp:lastPrinted>
  <dcterms:created xsi:type="dcterms:W3CDTF">2021-01-22T09:35:00Z</dcterms:created>
  <dcterms:modified xsi:type="dcterms:W3CDTF">2024-11-05T06:56:21Z</dcterms:modified>
</cp:coreProperties>
</file>